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Default Extension="jpeg" ContentType="image/jpeg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50" tabRatio="908" firstSheet="1" activeTab="1"/>
  </bookViews>
  <sheets>
    <sheet name="Capa Planilha de Custos" sheetId="75" r:id="rId1"/>
    <sheet name="Consolidado Geral Ideal" sheetId="81" r:id="rId2"/>
    <sheet name="Consolidado Mão de Obra" sheetId="74" r:id="rId3"/>
    <sheet name="Capa Composição Mão de Obra" sheetId="83" r:id="rId4"/>
    <sheet name="Eng. Civil" sheetId="100" r:id="rId5"/>
    <sheet name="Eletricista JP" sheetId="91" r:id="rId6"/>
    <sheet name="Artífice Eletricista JP" sheetId="94" r:id="rId7"/>
    <sheet name="Técnico Manutenção JP" sheetId="102" r:id="rId8"/>
    <sheet name="Artífice Manutenção JP" sheetId="108" r:id="rId9"/>
    <sheet name="Eletricista CG" sheetId="105" r:id="rId10"/>
    <sheet name="Artífice Eletricista CG" sheetId="106" r:id="rId11"/>
    <sheet name="Técnico Manutenção CG" sheetId="107" r:id="rId12"/>
    <sheet name="Capa Composição Farda e EPI" sheetId="84" r:id="rId13"/>
    <sheet name="Fardamentos e EPIs CIVIL" sheetId="82" r:id="rId14"/>
    <sheet name="Fardamentos e EPIs ELET" sheetId="99" r:id="rId15"/>
  </sheets>
  <definedNames>
    <definedName name="_xlnm._FilterDatabase" localSheetId="14" hidden="1">'Fardamentos e EPIs ELET'!$F$9:$G$39</definedName>
    <definedName name="_xlnm.Print_Area" localSheetId="10">'Artífice Eletricista CG'!$A$1:$AJ$195</definedName>
    <definedName name="_xlnm.Print_Area" localSheetId="6">'Artífice Eletricista JP'!$A$1:$AJ$195</definedName>
    <definedName name="_xlnm.Print_Area" localSheetId="8">'Artífice Manutenção JP'!$A$1:$AJ$195</definedName>
    <definedName name="_xlnm.Print_Area" localSheetId="2">'Consolidado Mão de Obra'!$A$1:$F$29</definedName>
    <definedName name="_xlnm.Print_Area" localSheetId="9">'Eletricista CG'!$A$1:$AJ$195</definedName>
    <definedName name="_xlnm.Print_Area" localSheetId="5">'Eletricista JP'!$A$1:$AJ$195</definedName>
    <definedName name="_xlnm.Print_Area" localSheetId="4">'Eng. Civil'!$A$1:$AJ$119</definedName>
    <definedName name="_xlnm.Print_Area" localSheetId="14">'Fardamentos e EPIs ELET'!$A$1:$AC$40</definedName>
    <definedName name="_xlnm.Print_Area" localSheetId="11">'Técnico Manutenção CG'!$A$1:$AJ$195</definedName>
    <definedName name="_xlnm.Print_Area" localSheetId="7">'Técnico Manutenção JP'!$A$1:$AJ$195</definedName>
    <definedName name="_xlnm.Print_Titles" localSheetId="14">'Fardamentos e EPIs ELET'!$7:$9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86" i="94"/>
  <c r="AD86" i="102"/>
  <c r="AD86" i="108"/>
  <c r="AD86" i="105"/>
  <c r="AD86" i="106"/>
  <c r="AD86" i="107"/>
  <c r="AD86" i="91"/>
  <c r="AD132" i="107"/>
  <c r="AD132" i="108"/>
  <c r="AD132" i="102"/>
  <c r="E32" i="81" l="1"/>
  <c r="G31"/>
  <c r="G30" l="1"/>
  <c r="E30"/>
  <c r="F30"/>
  <c r="E28"/>
  <c r="E25"/>
  <c r="F25"/>
  <c r="G25" l="1"/>
  <c r="AB171" i="108" l="1"/>
  <c r="A171"/>
  <c r="AD135"/>
  <c r="AD127"/>
  <c r="AD122"/>
  <c r="Y117"/>
  <c r="AD116"/>
  <c r="AD112"/>
  <c r="AD111"/>
  <c r="Y106"/>
  <c r="AD103"/>
  <c r="AD101"/>
  <c r="Y81"/>
  <c r="AD80"/>
  <c r="AD79"/>
  <c r="AD75"/>
  <c r="AD73"/>
  <c r="Y69"/>
  <c r="AD67"/>
  <c r="AD62"/>
  <c r="AD151" s="1"/>
  <c r="AD57"/>
  <c r="AD56"/>
  <c r="AD102" s="1"/>
  <c r="AD55"/>
  <c r="AD113" s="1"/>
  <c r="D34" i="99"/>
  <c r="D37"/>
  <c r="D31"/>
  <c r="D28"/>
  <c r="D25"/>
  <c r="F15" i="82"/>
  <c r="D22" i="99"/>
  <c r="D19"/>
  <c r="D16"/>
  <c r="F18" i="82"/>
  <c r="D13" i="99"/>
  <c r="D10"/>
  <c r="F10" i="82"/>
  <c r="F14"/>
  <c r="F20"/>
  <c r="F19"/>
  <c r="F17"/>
  <c r="F16"/>
  <c r="F13"/>
  <c r="F12"/>
  <c r="F11"/>
  <c r="F9"/>
  <c r="F8"/>
  <c r="AD68" i="100"/>
  <c r="AD67"/>
  <c r="AD44"/>
  <c r="G28" i="81"/>
  <c r="AD74" i="108" l="1"/>
  <c r="AD155"/>
  <c r="AD78"/>
  <c r="AD87"/>
  <c r="AD100"/>
  <c r="AD115"/>
  <c r="AD77"/>
  <c r="AD85"/>
  <c r="AD89" s="1"/>
  <c r="AD95" s="1"/>
  <c r="AD105"/>
  <c r="AD114"/>
  <c r="AD68"/>
  <c r="AD69" s="1"/>
  <c r="AD93" s="1"/>
  <c r="AD76"/>
  <c r="AD104"/>
  <c r="AB171" i="107"/>
  <c r="A171"/>
  <c r="AD122"/>
  <c r="AD127" s="1"/>
  <c r="Y117"/>
  <c r="Y106"/>
  <c r="Y81"/>
  <c r="Y69"/>
  <c r="AD57"/>
  <c r="AD55"/>
  <c r="AB171" i="106"/>
  <c r="A171"/>
  <c r="AD127"/>
  <c r="AD122"/>
  <c r="Y117"/>
  <c r="AD116"/>
  <c r="Y106"/>
  <c r="AD101"/>
  <c r="Y81"/>
  <c r="AD79"/>
  <c r="AD73"/>
  <c r="Y69"/>
  <c r="AD57"/>
  <c r="AD56"/>
  <c r="AD115" s="1"/>
  <c r="AD55"/>
  <c r="AD111" s="1"/>
  <c r="AB171" i="105"/>
  <c r="A171"/>
  <c r="AD127"/>
  <c r="AD122"/>
  <c r="Y117"/>
  <c r="Y106"/>
  <c r="Y81"/>
  <c r="Y69"/>
  <c r="AD56"/>
  <c r="AD101" s="1"/>
  <c r="AD55"/>
  <c r="AD75" s="1"/>
  <c r="AD57" i="102"/>
  <c r="AB171"/>
  <c r="A171"/>
  <c r="AD127"/>
  <c r="AD122"/>
  <c r="Y117"/>
  <c r="Y106"/>
  <c r="Y81"/>
  <c r="Y69"/>
  <c r="AD55"/>
  <c r="AD85" i="94"/>
  <c r="AD56"/>
  <c r="AD85" i="91"/>
  <c r="AD56"/>
  <c r="AD81" i="108" l="1"/>
  <c r="AD94" s="1"/>
  <c r="AD96" s="1"/>
  <c r="AD117"/>
  <c r="AD126" s="1"/>
  <c r="AD128" s="1"/>
  <c r="AD154" s="1"/>
  <c r="AD79" i="107"/>
  <c r="AD56"/>
  <c r="AD76" s="1"/>
  <c r="AD116"/>
  <c r="AD106" i="108"/>
  <c r="AD153" s="1"/>
  <c r="AD74" i="107"/>
  <c r="AD80"/>
  <c r="AD102"/>
  <c r="AD100"/>
  <c r="AD115"/>
  <c r="AD77"/>
  <c r="AD85"/>
  <c r="AD68"/>
  <c r="AD104"/>
  <c r="AD113"/>
  <c r="AD67"/>
  <c r="AD117" i="106"/>
  <c r="AD126" s="1"/>
  <c r="AD128" s="1"/>
  <c r="AD154" s="1"/>
  <c r="AD78"/>
  <c r="AD87"/>
  <c r="AD100"/>
  <c r="AD77"/>
  <c r="AD85"/>
  <c r="AD105"/>
  <c r="AD114"/>
  <c r="AD68"/>
  <c r="AD76"/>
  <c r="AD104"/>
  <c r="AD113"/>
  <c r="AD67"/>
  <c r="AD69" s="1"/>
  <c r="AD93" s="1"/>
  <c r="AD75"/>
  <c r="AD103"/>
  <c r="AD112"/>
  <c r="AD62"/>
  <c r="AD151" s="1"/>
  <c r="AD74"/>
  <c r="AD81" s="1"/>
  <c r="AD94" s="1"/>
  <c r="AD80"/>
  <c r="AD102"/>
  <c r="AD87" i="105"/>
  <c r="AD115"/>
  <c r="AD85"/>
  <c r="AD89" s="1"/>
  <c r="AD95" s="1"/>
  <c r="AD114"/>
  <c r="AD68"/>
  <c r="AD76"/>
  <c r="AD104"/>
  <c r="AD113"/>
  <c r="AD67"/>
  <c r="AD69" s="1"/>
  <c r="AD93" s="1"/>
  <c r="AD103"/>
  <c r="AD112"/>
  <c r="AD62"/>
  <c r="AD151" s="1"/>
  <c r="AD74"/>
  <c r="AD80"/>
  <c r="AD102"/>
  <c r="AD111"/>
  <c r="AD116"/>
  <c r="AD73"/>
  <c r="AD79"/>
  <c r="AD78"/>
  <c r="AD100"/>
  <c r="AD106" s="1"/>
  <c r="AD153" s="1"/>
  <c r="AD77"/>
  <c r="AD105"/>
  <c r="AD116" i="102"/>
  <c r="AD56"/>
  <c r="AD115" s="1"/>
  <c r="AD85"/>
  <c r="AD113"/>
  <c r="AD67"/>
  <c r="AD74"/>
  <c r="AD80"/>
  <c r="AD152" i="108" l="1"/>
  <c r="AD156" s="1"/>
  <c r="AD139"/>
  <c r="AD140"/>
  <c r="AD101" i="107"/>
  <c r="AD106" s="1"/>
  <c r="AD153" s="1"/>
  <c r="AD75"/>
  <c r="AD105"/>
  <c r="AD78"/>
  <c r="AD112"/>
  <c r="AD81"/>
  <c r="AD94" s="1"/>
  <c r="AD69"/>
  <c r="AD93" s="1"/>
  <c r="AD111"/>
  <c r="AD117" s="1"/>
  <c r="AD126" s="1"/>
  <c r="AD128" s="1"/>
  <c r="AD154" s="1"/>
  <c r="AD103"/>
  <c r="AD114"/>
  <c r="AD87"/>
  <c r="AD62"/>
  <c r="AD151" s="1"/>
  <c r="AD73"/>
  <c r="AD75" i="102"/>
  <c r="AD78"/>
  <c r="AD103"/>
  <c r="AD87"/>
  <c r="AD89" s="1"/>
  <c r="AD95" s="1"/>
  <c r="AD112"/>
  <c r="AD117" s="1"/>
  <c r="AD126" s="1"/>
  <c r="AD128" s="1"/>
  <c r="AD154" s="1"/>
  <c r="AD76"/>
  <c r="AD100"/>
  <c r="AD111"/>
  <c r="AD105"/>
  <c r="AD102"/>
  <c r="AD106" s="1"/>
  <c r="AD153" s="1"/>
  <c r="AD114"/>
  <c r="AD68"/>
  <c r="AD69" s="1"/>
  <c r="AD93" s="1"/>
  <c r="AD73"/>
  <c r="AD62"/>
  <c r="AD151" s="1"/>
  <c r="AD104"/>
  <c r="AD77"/>
  <c r="AD81" s="1"/>
  <c r="AD94" s="1"/>
  <c r="AD79"/>
  <c r="AD101"/>
  <c r="AD89" i="107"/>
  <c r="AD95" s="1"/>
  <c r="AD106" i="106"/>
  <c r="AD153" s="1"/>
  <c r="AD89"/>
  <c r="AD95" s="1"/>
  <c r="AD96" s="1"/>
  <c r="AD96" i="105"/>
  <c r="AD117"/>
  <c r="AD126" s="1"/>
  <c r="AD128" s="1"/>
  <c r="AD154" s="1"/>
  <c r="AD81"/>
  <c r="AD94" s="1"/>
  <c r="AD158" i="108" l="1"/>
  <c r="M171" s="1"/>
  <c r="W171" s="1"/>
  <c r="AE171" s="1"/>
  <c r="AE183" s="1"/>
  <c r="AD192" s="1"/>
  <c r="AD96" i="107"/>
  <c r="AD152" s="1"/>
  <c r="AD96" i="102"/>
  <c r="AD152" s="1"/>
  <c r="AD152" i="106"/>
  <c r="AD152" i="105"/>
  <c r="AD157" i="108" l="1"/>
  <c r="AD144"/>
  <c r="AD143"/>
  <c r="AD145"/>
  <c r="AD194"/>
  <c r="B14" i="74"/>
  <c r="D14" s="1"/>
  <c r="AD55" i="100"/>
  <c r="AD56" s="1"/>
  <c r="AB95"/>
  <c r="A95"/>
  <c r="AD146" i="108" l="1"/>
  <c r="E21" i="81"/>
  <c r="F21" s="1"/>
  <c r="G21" s="1"/>
  <c r="F14" i="74"/>
  <c r="AD62" i="100"/>
  <c r="AD79" s="1"/>
  <c r="F29" i="81"/>
  <c r="E29" s="1"/>
  <c r="G32"/>
  <c r="G19" i="82"/>
  <c r="H19" s="1"/>
  <c r="E22" i="99"/>
  <c r="E25"/>
  <c r="E28"/>
  <c r="E31"/>
  <c r="E34"/>
  <c r="E37"/>
  <c r="E19"/>
  <c r="E16"/>
  <c r="Z19"/>
  <c r="H19"/>
  <c r="I19" s="1"/>
  <c r="J19" s="1"/>
  <c r="H20"/>
  <c r="I20" s="1"/>
  <c r="J20" s="1"/>
  <c r="H21"/>
  <c r="I21" s="1"/>
  <c r="J21" s="1"/>
  <c r="Z22"/>
  <c r="H22"/>
  <c r="I22" s="1"/>
  <c r="J22" s="1"/>
  <c r="H23"/>
  <c r="I23" s="1"/>
  <c r="J23" s="1"/>
  <c r="H24"/>
  <c r="I24" s="1"/>
  <c r="J24" s="1"/>
  <c r="Z25"/>
  <c r="H25"/>
  <c r="I25" s="1"/>
  <c r="J25" s="1"/>
  <c r="H26"/>
  <c r="I26" s="1"/>
  <c r="J26" s="1"/>
  <c r="H27"/>
  <c r="I27" s="1"/>
  <c r="J27" s="1"/>
  <c r="Z28"/>
  <c r="H28"/>
  <c r="I28" s="1"/>
  <c r="J28" s="1"/>
  <c r="H29"/>
  <c r="I29" s="1"/>
  <c r="J29" s="1"/>
  <c r="H30"/>
  <c r="I30" s="1"/>
  <c r="J30" s="1"/>
  <c r="Z31"/>
  <c r="H31"/>
  <c r="I31" s="1"/>
  <c r="J31" s="1"/>
  <c r="H32"/>
  <c r="I32" s="1"/>
  <c r="J32" s="1"/>
  <c r="H33"/>
  <c r="I33" s="1"/>
  <c r="J33" s="1"/>
  <c r="Z34"/>
  <c r="H34"/>
  <c r="I34" s="1"/>
  <c r="J34" s="1"/>
  <c r="H35"/>
  <c r="I35" s="1"/>
  <c r="J35" s="1"/>
  <c r="H36"/>
  <c r="I36" s="1"/>
  <c r="J36" s="1"/>
  <c r="Z37"/>
  <c r="H37"/>
  <c r="I37" s="1"/>
  <c r="J37" s="1"/>
  <c r="H38"/>
  <c r="I38" s="1"/>
  <c r="J38" s="1"/>
  <c r="H39"/>
  <c r="I39" s="1"/>
  <c r="J39" s="1"/>
  <c r="Z16"/>
  <c r="H16"/>
  <c r="I16" s="1"/>
  <c r="J16" s="1"/>
  <c r="H17"/>
  <c r="I17" s="1"/>
  <c r="J17" s="1"/>
  <c r="H18"/>
  <c r="I18" s="1"/>
  <c r="J18" s="1"/>
  <c r="E10"/>
  <c r="Z10"/>
  <c r="H10"/>
  <c r="I10" s="1"/>
  <c r="J10" s="1"/>
  <c r="H11"/>
  <c r="I11" s="1"/>
  <c r="J11" s="1"/>
  <c r="H12"/>
  <c r="I12" s="1"/>
  <c r="J12" s="1"/>
  <c r="E13"/>
  <c r="Z13"/>
  <c r="H13"/>
  <c r="I13" s="1"/>
  <c r="J13" s="1"/>
  <c r="H14"/>
  <c r="I14" s="1"/>
  <c r="J14" s="1"/>
  <c r="H15"/>
  <c r="I15" s="1"/>
  <c r="J15" s="1"/>
  <c r="G9" i="82"/>
  <c r="H9" s="1"/>
  <c r="G12"/>
  <c r="H12" s="1"/>
  <c r="G13"/>
  <c r="H13" s="1"/>
  <c r="G14"/>
  <c r="H14" s="1"/>
  <c r="G20"/>
  <c r="H20" s="1"/>
  <c r="G8"/>
  <c r="H8" s="1"/>
  <c r="G10"/>
  <c r="H10" s="1"/>
  <c r="G11"/>
  <c r="H11" s="1"/>
  <c r="G15"/>
  <c r="H15" s="1"/>
  <c r="G16"/>
  <c r="H16" s="1"/>
  <c r="G17"/>
  <c r="H17" s="1"/>
  <c r="G18"/>
  <c r="H18" s="1"/>
  <c r="AB171" i="94"/>
  <c r="A171"/>
  <c r="AD122"/>
  <c r="AD127" s="1"/>
  <c r="Y117"/>
  <c r="Y106"/>
  <c r="Y81"/>
  <c r="Y69"/>
  <c r="AD57"/>
  <c r="AD62" s="1"/>
  <c r="AD151" s="1"/>
  <c r="AD55"/>
  <c r="AB171" i="91"/>
  <c r="A171"/>
  <c r="AD122"/>
  <c r="AD127" s="1"/>
  <c r="Y117"/>
  <c r="Y106"/>
  <c r="Y81"/>
  <c r="Y69"/>
  <c r="AD55"/>
  <c r="AD74" i="94"/>
  <c r="AD115"/>
  <c r="AD113"/>
  <c r="AD105"/>
  <c r="AD67"/>
  <c r="K15" i="99" l="1"/>
  <c r="L15" s="1"/>
  <c r="M15" s="1"/>
  <c r="N15" s="1"/>
  <c r="AD102" i="94"/>
  <c r="AD78"/>
  <c r="AD116"/>
  <c r="AD103"/>
  <c r="AD112"/>
  <c r="AD73"/>
  <c r="AD73" i="91"/>
  <c r="AD100"/>
  <c r="AD102"/>
  <c r="AD113"/>
  <c r="AD112"/>
  <c r="AD115"/>
  <c r="AD62"/>
  <c r="AD151" s="1"/>
  <c r="AD104"/>
  <c r="K11" i="99"/>
  <c r="AD76" i="91"/>
  <c r="AD87"/>
  <c r="AD101"/>
  <c r="AD80"/>
  <c r="AD75"/>
  <c r="AD114" i="94"/>
  <c r="AD76"/>
  <c r="AD104"/>
  <c r="AD75"/>
  <c r="AD100"/>
  <c r="AD103" i="91"/>
  <c r="AD89"/>
  <c r="AD95" s="1"/>
  <c r="AD111" i="94"/>
  <c r="K16" i="99"/>
  <c r="L16" s="1"/>
  <c r="M16" s="1"/>
  <c r="AD74" i="91"/>
  <c r="AD114"/>
  <c r="AD68"/>
  <c r="AD78"/>
  <c r="AD68" i="94"/>
  <c r="AD69" s="1"/>
  <c r="AD93" s="1"/>
  <c r="AD87"/>
  <c r="AD89" s="1"/>
  <c r="AD95" s="1"/>
  <c r="AD80"/>
  <c r="AD101"/>
  <c r="AD79"/>
  <c r="AD77"/>
  <c r="K14" i="99"/>
  <c r="L14" s="1"/>
  <c r="M14" s="1"/>
  <c r="N14" s="1"/>
  <c r="K10"/>
  <c r="L10" s="1"/>
  <c r="M10" s="1"/>
  <c r="F31" i="81"/>
  <c r="G33"/>
  <c r="H21" i="82"/>
  <c r="K13" i="99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2"/>
  <c r="K18"/>
  <c r="K17"/>
  <c r="AD135" i="107" l="1"/>
  <c r="AD135" i="102"/>
  <c r="AD81" i="94"/>
  <c r="AD94" s="1"/>
  <c r="AD96" s="1"/>
  <c r="AD152" s="1"/>
  <c r="AD117"/>
  <c r="AD126" s="1"/>
  <c r="AD128" s="1"/>
  <c r="AD154" s="1"/>
  <c r="AD105" i="91"/>
  <c r="AD106" s="1"/>
  <c r="AD153" s="1"/>
  <c r="AD67"/>
  <c r="AD69" s="1"/>
  <c r="AD93" s="1"/>
  <c r="AD77"/>
  <c r="AD116"/>
  <c r="AD79"/>
  <c r="AD111"/>
  <c r="AD117" s="1"/>
  <c r="AD126" s="1"/>
  <c r="AD128" s="1"/>
  <c r="AD154" s="1"/>
  <c r="L11" i="99"/>
  <c r="M11" s="1"/>
  <c r="N11" s="1"/>
  <c r="AD81" i="91"/>
  <c r="AD94" s="1"/>
  <c r="AD106" i="94"/>
  <c r="AD153" s="1"/>
  <c r="E31" i="81"/>
  <c r="E33" s="1"/>
  <c r="F33"/>
  <c r="N16" i="99"/>
  <c r="L22"/>
  <c r="M22" s="1"/>
  <c r="L38"/>
  <c r="M38" s="1"/>
  <c r="N38" s="1"/>
  <c r="L18"/>
  <c r="M18" s="1"/>
  <c r="N18" s="1"/>
  <c r="L19"/>
  <c r="M19" s="1"/>
  <c r="L23"/>
  <c r="M23" s="1"/>
  <c r="N23" s="1"/>
  <c r="L27"/>
  <c r="M27" s="1"/>
  <c r="N27" s="1"/>
  <c r="L31"/>
  <c r="M31" s="1"/>
  <c r="L35"/>
  <c r="M35" s="1"/>
  <c r="N35" s="1"/>
  <c r="L39"/>
  <c r="M39" s="1"/>
  <c r="N39" s="1"/>
  <c r="N10"/>
  <c r="L17"/>
  <c r="M17" s="1"/>
  <c r="N17" s="1"/>
  <c r="L26"/>
  <c r="M26" s="1"/>
  <c r="N26" s="1"/>
  <c r="L34"/>
  <c r="M34" s="1"/>
  <c r="L20"/>
  <c r="M20" s="1"/>
  <c r="N20" s="1"/>
  <c r="L24"/>
  <c r="M24" s="1"/>
  <c r="N24" s="1"/>
  <c r="L28"/>
  <c r="M28" s="1"/>
  <c r="L32"/>
  <c r="M32" s="1"/>
  <c r="N32" s="1"/>
  <c r="L36"/>
  <c r="M36" s="1"/>
  <c r="N36" s="1"/>
  <c r="L12"/>
  <c r="M12" s="1"/>
  <c r="N12" s="1"/>
  <c r="L30"/>
  <c r="M30" s="1"/>
  <c r="N30" s="1"/>
  <c r="L21"/>
  <c r="M21" s="1"/>
  <c r="N21" s="1"/>
  <c r="L25"/>
  <c r="M25" s="1"/>
  <c r="L29"/>
  <c r="M29" s="1"/>
  <c r="N29" s="1"/>
  <c r="L33"/>
  <c r="M33" s="1"/>
  <c r="N33" s="1"/>
  <c r="L37"/>
  <c r="M37" s="1"/>
  <c r="L13"/>
  <c r="M13" s="1"/>
  <c r="AD80" i="100" l="1"/>
  <c r="AD155" i="107"/>
  <c r="AD156" s="1"/>
  <c r="AD139"/>
  <c r="AD140"/>
  <c r="AD155" i="102"/>
  <c r="AD156" s="1"/>
  <c r="AD140"/>
  <c r="AD139"/>
  <c r="AD96" i="91"/>
  <c r="AD152" s="1"/>
  <c r="N31" i="99"/>
  <c r="O31"/>
  <c r="O13"/>
  <c r="N13"/>
  <c r="N19"/>
  <c r="O19"/>
  <c r="N22"/>
  <c r="O22"/>
  <c r="N28"/>
  <c r="O28"/>
  <c r="N25"/>
  <c r="O25"/>
  <c r="N34"/>
  <c r="O34"/>
  <c r="N37"/>
  <c r="O37"/>
  <c r="O10"/>
  <c r="O16"/>
  <c r="AD82" i="100" l="1"/>
  <c r="M95" s="1"/>
  <c r="W95" s="1"/>
  <c r="AE95" s="1"/>
  <c r="AE107" s="1"/>
  <c r="AD116" s="1"/>
  <c r="AD158" i="107"/>
  <c r="AD145" s="1"/>
  <c r="AD158" i="102"/>
  <c r="S13" i="99"/>
  <c r="V13"/>
  <c r="R13"/>
  <c r="T13"/>
  <c r="P13"/>
  <c r="U13"/>
  <c r="W13"/>
  <c r="Q13"/>
  <c r="S16"/>
  <c r="V16"/>
  <c r="P16"/>
  <c r="W16"/>
  <c r="Q16"/>
  <c r="T16"/>
  <c r="U16"/>
  <c r="R16"/>
  <c r="P34"/>
  <c r="W34"/>
  <c r="Q34"/>
  <c r="T34"/>
  <c r="R34"/>
  <c r="U34"/>
  <c r="S34"/>
  <c r="V34"/>
  <c r="P28"/>
  <c r="R28"/>
  <c r="W28"/>
  <c r="S28"/>
  <c r="T28"/>
  <c r="U28"/>
  <c r="Q28"/>
  <c r="V28"/>
  <c r="P19"/>
  <c r="W19"/>
  <c r="Q19"/>
  <c r="T19"/>
  <c r="R19"/>
  <c r="U19"/>
  <c r="S19"/>
  <c r="V19"/>
  <c r="P31"/>
  <c r="W31"/>
  <c r="Q31"/>
  <c r="T31"/>
  <c r="R31"/>
  <c r="U31"/>
  <c r="S31"/>
  <c r="V31"/>
  <c r="P37"/>
  <c r="S37"/>
  <c r="Q37"/>
  <c r="R37"/>
  <c r="T37"/>
  <c r="U37"/>
  <c r="V37"/>
  <c r="W37"/>
  <c r="P25"/>
  <c r="W25"/>
  <c r="Q25"/>
  <c r="T25"/>
  <c r="R25"/>
  <c r="U25"/>
  <c r="S25"/>
  <c r="V25"/>
  <c r="S10"/>
  <c r="V10"/>
  <c r="P10"/>
  <c r="W10"/>
  <c r="Q10"/>
  <c r="T10"/>
  <c r="R10"/>
  <c r="U10"/>
  <c r="P22"/>
  <c r="W22"/>
  <c r="Q22"/>
  <c r="T22"/>
  <c r="R22"/>
  <c r="U22"/>
  <c r="S22"/>
  <c r="V22"/>
  <c r="AD72" i="100" l="1"/>
  <c r="AD71"/>
  <c r="AD74" s="1"/>
  <c r="AD81"/>
  <c r="AD73"/>
  <c r="M171" i="107"/>
  <c r="W171" s="1"/>
  <c r="AE171" s="1"/>
  <c r="AE183" s="1"/>
  <c r="AD192" s="1"/>
  <c r="B23" i="74" s="1"/>
  <c r="AD144" i="107"/>
  <c r="AD143"/>
  <c r="AD157"/>
  <c r="AD157" i="102"/>
  <c r="AD145"/>
  <c r="AD144"/>
  <c r="M171"/>
  <c r="W171" s="1"/>
  <c r="AE171" s="1"/>
  <c r="AE183" s="1"/>
  <c r="AD192" s="1"/>
  <c r="AD143"/>
  <c r="AD118" i="100"/>
  <c r="B10" i="74"/>
  <c r="Y16" i="99"/>
  <c r="Y10"/>
  <c r="Y37"/>
  <c r="Y13"/>
  <c r="X10"/>
  <c r="AA10" s="1"/>
  <c r="X16"/>
  <c r="AA16" s="1"/>
  <c r="AB16" s="1"/>
  <c r="AC16" s="1"/>
  <c r="X22"/>
  <c r="AA22" s="1"/>
  <c r="X31"/>
  <c r="AA31" s="1"/>
  <c r="X19"/>
  <c r="AA19" s="1"/>
  <c r="Y28"/>
  <c r="X28"/>
  <c r="AA28" s="1"/>
  <c r="X34"/>
  <c r="AA34" s="1"/>
  <c r="Y22"/>
  <c r="X25"/>
  <c r="AA25" s="1"/>
  <c r="X37"/>
  <c r="AA37" s="1"/>
  <c r="Y31"/>
  <c r="Y19"/>
  <c r="Y34"/>
  <c r="X13"/>
  <c r="AA13" s="1"/>
  <c r="Y25"/>
  <c r="AB28" l="1"/>
  <c r="AC28" s="1"/>
  <c r="AB37"/>
  <c r="AC37" s="1"/>
  <c r="AB13"/>
  <c r="AC13" s="1"/>
  <c r="AB10"/>
  <c r="AC10" s="1"/>
  <c r="AD146" i="107"/>
  <c r="AD194"/>
  <c r="AD194" i="102"/>
  <c r="B13" i="74"/>
  <c r="AD146" i="102"/>
  <c r="AB22" i="99"/>
  <c r="AC22" s="1"/>
  <c r="AB19"/>
  <c r="AC19" s="1"/>
  <c r="AB25"/>
  <c r="AC25" s="1"/>
  <c r="AB34"/>
  <c r="AC34" s="1"/>
  <c r="AB31"/>
  <c r="AC31" s="1"/>
  <c r="AC40" l="1"/>
  <c r="AD132" i="94" s="1"/>
  <c r="AD135" s="1"/>
  <c r="D10" i="74"/>
  <c r="E17" i="81" l="1"/>
  <c r="F17" s="1"/>
  <c r="G17" s="1"/>
  <c r="AD132" i="106"/>
  <c r="AD135" s="1"/>
  <c r="AD139" s="1"/>
  <c r="AD132" i="105"/>
  <c r="AD135" s="1"/>
  <c r="AD140" s="1"/>
  <c r="AD132" i="91"/>
  <c r="AD135" s="1"/>
  <c r="AD139" s="1"/>
  <c r="F10" i="74"/>
  <c r="AD139" i="94"/>
  <c r="AD155"/>
  <c r="AD156" s="1"/>
  <c r="AD140"/>
  <c r="AD140" i="91" l="1"/>
  <c r="AD155"/>
  <c r="AD156" s="1"/>
  <c r="AD155" i="105"/>
  <c r="AD156" s="1"/>
  <c r="AD139"/>
  <c r="AD140" i="106"/>
  <c r="AD155"/>
  <c r="AD156" s="1"/>
  <c r="AD158" i="94"/>
  <c r="AD158" i="91" l="1"/>
  <c r="M171" s="1"/>
  <c r="W171" s="1"/>
  <c r="AE171" s="1"/>
  <c r="AE183" s="1"/>
  <c r="AD192" s="1"/>
  <c r="B11" i="74" s="1"/>
  <c r="D11" s="1"/>
  <c r="AD158" i="105"/>
  <c r="AD143" s="1"/>
  <c r="AD158" i="106"/>
  <c r="AD145" s="1"/>
  <c r="AD143" i="94"/>
  <c r="AD157"/>
  <c r="AD144"/>
  <c r="AD145"/>
  <c r="M171"/>
  <c r="W171" s="1"/>
  <c r="AE171" s="1"/>
  <c r="AE183" s="1"/>
  <c r="AD192" s="1"/>
  <c r="B12" i="74" s="1"/>
  <c r="AD145" i="91" l="1"/>
  <c r="AD157"/>
  <c r="AD143"/>
  <c r="AD144"/>
  <c r="AD157" i="105"/>
  <c r="AD145"/>
  <c r="AD144"/>
  <c r="M171"/>
  <c r="W171" s="1"/>
  <c r="AE171" s="1"/>
  <c r="AE183" s="1"/>
  <c r="AD192" s="1"/>
  <c r="B21" i="74" s="1"/>
  <c r="D21" s="1"/>
  <c r="E22" i="81" s="1"/>
  <c r="F22" s="1"/>
  <c r="G22" s="1"/>
  <c r="AD144" i="106"/>
  <c r="AD143"/>
  <c r="AD157"/>
  <c r="M171"/>
  <c r="W171" s="1"/>
  <c r="AE171" s="1"/>
  <c r="AE183" s="1"/>
  <c r="AD192" s="1"/>
  <c r="AD194" s="1"/>
  <c r="E18" i="81"/>
  <c r="F11" i="74"/>
  <c r="AD146" i="94"/>
  <c r="AD194" i="91"/>
  <c r="D13" i="74"/>
  <c r="AD194" i="94"/>
  <c r="AD146" i="91" l="1"/>
  <c r="AD146" i="105"/>
  <c r="B22" i="74"/>
  <c r="D22" s="1"/>
  <c r="E23" i="81" s="1"/>
  <c r="F23" s="1"/>
  <c r="G23" s="1"/>
  <c r="F21" i="74"/>
  <c r="AD194" i="105"/>
  <c r="AD146" i="106"/>
  <c r="E20" i="81"/>
  <c r="F20" s="1"/>
  <c r="G20" s="1"/>
  <c r="F13" i="74"/>
  <c r="D23"/>
  <c r="E24" i="81" s="1"/>
  <c r="F24" s="1"/>
  <c r="G24" s="1"/>
  <c r="D12" i="74"/>
  <c r="E19" i="81" l="1"/>
  <c r="D16" i="74"/>
  <c r="F22"/>
  <c r="D25"/>
  <c r="F12"/>
  <c r="F16" s="1"/>
  <c r="F23"/>
  <c r="F19" i="81" l="1"/>
  <c r="G19" s="1"/>
  <c r="E26"/>
  <c r="E34" s="1"/>
  <c r="F25" i="74"/>
  <c r="F27" s="1"/>
  <c r="D27"/>
  <c r="F18" i="81"/>
  <c r="F26" l="1"/>
  <c r="G18"/>
  <c r="G26" l="1"/>
  <c r="G34" s="1"/>
  <c r="F34"/>
</calcChain>
</file>

<file path=xl/sharedStrings.xml><?xml version="1.0" encoding="utf-8"?>
<sst xmlns="http://schemas.openxmlformats.org/spreadsheetml/2006/main" count="1989" uniqueCount="342">
  <si>
    <t>A</t>
  </si>
  <si>
    <t>B</t>
  </si>
  <si>
    <t>C</t>
  </si>
  <si>
    <t>D</t>
  </si>
  <si>
    <t>Composição da Remuneração</t>
  </si>
  <si>
    <t>Valor (R$)</t>
  </si>
  <si>
    <t>E</t>
  </si>
  <si>
    <t>F</t>
  </si>
  <si>
    <t>G</t>
  </si>
  <si>
    <t>Intrajornada</t>
  </si>
  <si>
    <t>H</t>
  </si>
  <si>
    <t>Outros</t>
  </si>
  <si>
    <t>Insumos Diversos</t>
  </si>
  <si>
    <t>Materiais</t>
  </si>
  <si>
    <t>4.1</t>
  </si>
  <si>
    <t>%</t>
  </si>
  <si>
    <t>INSS</t>
  </si>
  <si>
    <t>INCRA</t>
  </si>
  <si>
    <t>FGTS</t>
  </si>
  <si>
    <t>SEBRAE</t>
  </si>
  <si>
    <t>4.2</t>
  </si>
  <si>
    <t>13º Salário</t>
  </si>
  <si>
    <t>Subtotal</t>
  </si>
  <si>
    <t>Férias</t>
  </si>
  <si>
    <t>Licença paternidade</t>
  </si>
  <si>
    <t>Lucro</t>
  </si>
  <si>
    <t>Tributos</t>
  </si>
  <si>
    <t>C.1</t>
  </si>
  <si>
    <t>C.2</t>
  </si>
  <si>
    <t>Cofins</t>
  </si>
  <si>
    <t>C.3</t>
  </si>
  <si>
    <t>PODER JUDUCIÁRIO FEDERAL</t>
  </si>
  <si>
    <t>SECRETARIA ADMINISTRATIVA</t>
  </si>
  <si>
    <t>NÚCLEO DE ADMINISTRAÇÃO</t>
  </si>
  <si>
    <t>OBJETO:</t>
  </si>
  <si>
    <t>Nº DO PROCESSO:</t>
  </si>
  <si>
    <t>NOME DA PLANILHA:</t>
  </si>
  <si>
    <t>PLANILHA DE CUSTOS E FORMAÇÃO DE PREÇOS DE SERVIÇOS CONTÍNUOS DE ENGENHARIA E MANUTENÇÃO</t>
  </si>
  <si>
    <t>MODALIDADE DE LICITAÇÃO:</t>
  </si>
  <si>
    <t>PREGÃO ELETRÔNICO</t>
  </si>
  <si>
    <t>REGIME DE CONTRATAÇÃO:</t>
  </si>
  <si>
    <t>PRAZO DO CONTRATO:</t>
  </si>
  <si>
    <t>CONVENÇÃO COLETIVA UTILIZADA:</t>
  </si>
  <si>
    <t>OBSERVAÇÃO:</t>
  </si>
  <si>
    <t>PROFISSIONAL</t>
  </si>
  <si>
    <t>VALOR MENSAL</t>
  </si>
  <si>
    <t>QUANTIDADE</t>
  </si>
  <si>
    <t>VALOR TOTAL/MÊS</t>
  </si>
  <si>
    <t>PRAZO CONTRATO</t>
  </si>
  <si>
    <t>TOTAL CONTRATO</t>
  </si>
  <si>
    <t>SEÇÃO DE ADMINISTRAÇÃO PREDIAL E ENGENHARIA</t>
  </si>
  <si>
    <t>TOTAL/MÊS</t>
  </si>
  <si>
    <t>TOTAL/CONTRATO</t>
  </si>
  <si>
    <t>ORÇAMENTO ESTIMATIVO</t>
  </si>
  <si>
    <t>VALOR ANUAL</t>
  </si>
  <si>
    <t>VALOR CONTRATO</t>
  </si>
  <si>
    <t>ITEM</t>
  </si>
  <si>
    <t>DESCRIÇÃO</t>
  </si>
  <si>
    <t>QUANTIDADE ANO</t>
  </si>
  <si>
    <t>Bota borracha (sete léguas ou similar)</t>
  </si>
  <si>
    <t>Botina BI densidade com elástico, ref.: ECB 19, da Marluvas ou similar</t>
  </si>
  <si>
    <t>COEFICIENTE</t>
  </si>
  <si>
    <t>Luva malha Pigmentada</t>
  </si>
  <si>
    <t>VALOR</t>
  </si>
  <si>
    <t>VALOR/MÊS</t>
  </si>
  <si>
    <t>SISTEMA DE PREÇOS</t>
  </si>
  <si>
    <t>00293/ORSE</t>
  </si>
  <si>
    <t>11457/ORSE</t>
  </si>
  <si>
    <t>00941/ORSE</t>
  </si>
  <si>
    <t>11403/ORSE</t>
  </si>
  <si>
    <t>Máscara descartável (3m ou similar)</t>
  </si>
  <si>
    <t>01599/ORSE</t>
  </si>
  <si>
    <t>Óculos branco proteção</t>
  </si>
  <si>
    <t>01651/ORSE</t>
  </si>
  <si>
    <t>11456/ORSE</t>
  </si>
  <si>
    <t>Protetor auricular tipo concha CA: 13859</t>
  </si>
  <si>
    <t>10599/ORSE</t>
  </si>
  <si>
    <t>TOTAL</t>
  </si>
  <si>
    <t>PREÇO GLOBAL</t>
  </si>
  <si>
    <t>PRAZO INICIAL (ANOS):</t>
  </si>
  <si>
    <t>COMPOSIÇÃO DOS PREÇOS DE FARDAMENTO E EPI</t>
  </si>
  <si>
    <t>36 MESES</t>
  </si>
  <si>
    <t>CONSOLIDADO CUSTO DE MÃO-DE-OBRA</t>
  </si>
  <si>
    <t>COMPOSIÇÃO MÃO DE OBRA</t>
  </si>
  <si>
    <t>COMPOSIÇÃO FARDAMENTO E EPI</t>
  </si>
  <si>
    <t>DESCRIÇÃO DO OBJETO</t>
  </si>
  <si>
    <t>CUSTOS FIXOS</t>
  </si>
  <si>
    <t>CUSTOS EVENTUAIS EM FUNÇÃO DA DEMANDA</t>
  </si>
  <si>
    <t>TOTAL CUSTOS FIXOS (I)</t>
  </si>
  <si>
    <t>TOTAL CUSTOS EVENTUAIS (II)</t>
  </si>
  <si>
    <t>(DE ACORDO COM A LEI 13.467/2017)</t>
  </si>
  <si>
    <t>Licitação nº ___/20____ - ___________________</t>
  </si>
  <si>
    <t>Dia ___/___/20___, às ___:___ horas</t>
  </si>
  <si>
    <t>Discriminação dos Serviços (dados referentes à contratação):</t>
  </si>
  <si>
    <t>Data de apresentação da proposta (dia/mês/ano) - Revisão</t>
  </si>
  <si>
    <t>__/___/20____</t>
  </si>
  <si>
    <t>Município/UF</t>
  </si>
  <si>
    <t>Ano Acordo, Convenção ou Sentença Normativa em Dissídio Coletivo</t>
  </si>
  <si>
    <t>Nº de meses de execução contratual</t>
  </si>
  <si>
    <t>Identificação do Serviço:</t>
  </si>
  <si>
    <t>Local Sede do Serviço</t>
  </si>
  <si>
    <t>Tipo de serviço</t>
  </si>
  <si>
    <t>Unid</t>
  </si>
  <si>
    <t>Quant.</t>
  </si>
  <si>
    <t>POSTO</t>
  </si>
  <si>
    <t>1. MÓDULOS</t>
  </si>
  <si>
    <t>Mão-de-obra vinculada à execução contratual:</t>
  </si>
  <si>
    <t>Dados complementares para composição dos custos referente à mão de obra</t>
  </si>
  <si>
    <t>Tipo de serviço (mesmo serviço com características distintas)</t>
  </si>
  <si>
    <t>Classificação Brasileira de Ocupações (CBO)</t>
  </si>
  <si>
    <t>Salário Normativo da Categoria Profissional (Piso Salarial)</t>
  </si>
  <si>
    <t>Categoria profissional (Vinculada à execução contratual)</t>
  </si>
  <si>
    <t>Data base da categoria (dia/mês/ano)</t>
  </si>
  <si>
    <r>
      <rPr>
        <b/>
        <sz val="10"/>
        <color rgb="FF002060"/>
        <rFont val="Times New Roman"/>
        <family val="1"/>
      </rPr>
      <t>MÓDULO 1:</t>
    </r>
    <r>
      <rPr>
        <b/>
        <sz val="10"/>
        <color theme="1"/>
        <rFont val="Times New Roman"/>
        <family val="1"/>
      </rPr>
      <t xml:space="preserve"> COMPOSIÇÃO DA REMUNERAÇÃO</t>
    </r>
  </si>
  <si>
    <t>Percentual</t>
  </si>
  <si>
    <t>Valor</t>
  </si>
  <si>
    <r>
      <t xml:space="preserve">Salário Base - </t>
    </r>
    <r>
      <rPr>
        <b/>
        <sz val="10"/>
        <color rgb="FF002060"/>
        <rFont val="Times New Roman"/>
        <family val="1"/>
      </rPr>
      <t>CCT</t>
    </r>
  </si>
  <si>
    <r>
      <t xml:space="preserve">Adicional de Risco de Vida - </t>
    </r>
    <r>
      <rPr>
        <b/>
        <sz val="10"/>
        <color rgb="FF002060"/>
        <rFont val="Times New Roman"/>
        <family val="1"/>
      </rPr>
      <t>CCT</t>
    </r>
  </si>
  <si>
    <r>
      <t>Adicional de Insalubridade -</t>
    </r>
    <r>
      <rPr>
        <b/>
        <sz val="10"/>
        <color rgb="FF002060"/>
        <rFont val="Times New Roman"/>
        <family val="1"/>
      </rPr>
      <t xml:space="preserve"> CCT e NR's</t>
    </r>
  </si>
  <si>
    <r>
      <t xml:space="preserve">Adicional Noturno - </t>
    </r>
    <r>
      <rPr>
        <b/>
        <sz val="10"/>
        <color rgb="FF002060"/>
        <rFont val="Times New Roman"/>
        <family val="1"/>
      </rPr>
      <t>CCT</t>
    </r>
  </si>
  <si>
    <t>Adicional de hora noturna reduzida</t>
  </si>
  <si>
    <t>Adicional de hora extra no feriado trabalhado</t>
  </si>
  <si>
    <r>
      <rPr>
        <b/>
        <sz val="10"/>
        <color rgb="FF002060"/>
        <rFont val="Times New Roman"/>
        <family val="1"/>
      </rPr>
      <t>MÓDULO 2:</t>
    </r>
    <r>
      <rPr>
        <b/>
        <sz val="10"/>
        <color theme="1"/>
        <rFont val="Times New Roman"/>
        <family val="1"/>
      </rPr>
      <t xml:space="preserve"> ENCARGOS E BENEFÍCIOS ANUAIS, MENSAIS E DIÁRIOS</t>
    </r>
  </si>
  <si>
    <r>
      <rPr>
        <b/>
        <sz val="10"/>
        <color rgb="FF002060"/>
        <rFont val="Times New Roman"/>
        <family val="1"/>
      </rPr>
      <t>Submódulo 2.1:</t>
    </r>
    <r>
      <rPr>
        <b/>
        <sz val="10"/>
        <color theme="1"/>
        <rFont val="Times New Roman"/>
        <family val="1"/>
      </rPr>
      <t xml:space="preserve"> 13º Salário, Férias e Adicional de Férias</t>
    </r>
  </si>
  <si>
    <t>2.1</t>
  </si>
  <si>
    <t>13º Salário, férias e adicional de férias</t>
  </si>
  <si>
    <t>Férias e Adicional de Férias</t>
  </si>
  <si>
    <t xml:space="preserve">Subtotal </t>
  </si>
  <si>
    <r>
      <rPr>
        <b/>
        <sz val="10"/>
        <color rgb="FF002060"/>
        <rFont val="Times New Roman"/>
        <family val="1"/>
      </rPr>
      <t>Submódulo 2.2:</t>
    </r>
    <r>
      <rPr>
        <b/>
        <sz val="10"/>
        <color theme="1"/>
        <rFont val="Times New Roman"/>
        <family val="1"/>
      </rPr>
      <t xml:space="preserve"> Encargos previdenciários (GPS), FGTS e outras contribuições</t>
    </r>
  </si>
  <si>
    <t>2.2</t>
  </si>
  <si>
    <t>GPS, FGTS e outras contribuições</t>
  </si>
  <si>
    <t>Salário educação</t>
  </si>
  <si>
    <t>SAT (RAT AJUSTADO)</t>
  </si>
  <si>
    <t>SESC ou SESI</t>
  </si>
  <si>
    <t>SENAI - SENAC</t>
  </si>
  <si>
    <r>
      <rPr>
        <b/>
        <sz val="10"/>
        <color rgb="FF002060"/>
        <rFont val="Times New Roman"/>
        <family val="1"/>
      </rPr>
      <t>Submódulo 2.3:</t>
    </r>
    <r>
      <rPr>
        <b/>
        <sz val="10"/>
        <color theme="1"/>
        <rFont val="Times New Roman"/>
        <family val="1"/>
      </rPr>
      <t xml:space="preserve"> Benefícios Mensais e Diários</t>
    </r>
  </si>
  <si>
    <t>2.3</t>
  </si>
  <si>
    <t>Benefícios mensiais e diários</t>
  </si>
  <si>
    <r>
      <t xml:space="preserve">Transporte - </t>
    </r>
    <r>
      <rPr>
        <b/>
        <sz val="10"/>
        <color rgb="FF002060"/>
        <rFont val="Times New Roman"/>
        <family val="1"/>
      </rPr>
      <t xml:space="preserve">CCT e Lei  7418/1985 </t>
    </r>
  </si>
  <si>
    <r>
      <t xml:space="preserve">Auxílio-refeição/alimentação - </t>
    </r>
    <r>
      <rPr>
        <b/>
        <sz val="10"/>
        <color rgb="FF002060"/>
        <rFont val="Times New Roman"/>
        <family val="1"/>
      </rPr>
      <t>CCT</t>
    </r>
  </si>
  <si>
    <r>
      <t xml:space="preserve">Assistência médica e familiar - </t>
    </r>
    <r>
      <rPr>
        <b/>
        <sz val="10"/>
        <color rgb="FF002060"/>
        <rFont val="Times New Roman"/>
        <family val="1"/>
      </rPr>
      <t>CCT</t>
    </r>
  </si>
  <si>
    <r>
      <t xml:space="preserve">Outros (Seguro de Vida) - </t>
    </r>
    <r>
      <rPr>
        <b/>
        <sz val="10"/>
        <color rgb="FF002060"/>
        <rFont val="Times New Roman"/>
        <family val="1"/>
      </rPr>
      <t>CCT (Depende da empresa)</t>
    </r>
  </si>
  <si>
    <t>QUADRO-RESUMO DO MÓDULO 2 - ENCARGOS E BENEFÍCIOS ANUAIS, MENSAIS E DIÁRIOS</t>
  </si>
  <si>
    <t>Encargos e Benefícios Anuais, Mensais e Diários</t>
  </si>
  <si>
    <t>13º Salário, Férias e Adicional de Férias</t>
  </si>
  <si>
    <t>Benefícios Mensais e Diários</t>
  </si>
  <si>
    <r>
      <rPr>
        <b/>
        <sz val="10"/>
        <color rgb="FF002060"/>
        <rFont val="Times New Roman"/>
        <family val="1"/>
      </rPr>
      <t>MÓDULO 3:</t>
    </r>
    <r>
      <rPr>
        <b/>
        <sz val="10"/>
        <color theme="1"/>
        <rFont val="Times New Roman"/>
        <family val="1"/>
      </rPr>
      <t xml:space="preserve"> PROVISÃO PARA RESCISÃO</t>
    </r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</si>
  <si>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</si>
  <si>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</si>
  <si>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</si>
  <si>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</si>
  <si>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</si>
  <si>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dos encargos do submódulo 2.2 sobreo aviso prévio trabalhado</t>
  </si>
  <si>
    <t>Multa do FGTS e contribuição social sobre o aviso prévio trabalhado</t>
  </si>
  <si>
    <r>
      <rPr>
        <b/>
        <sz val="10"/>
        <color rgb="FF002060"/>
        <rFont val="Times New Roman"/>
        <family val="1"/>
      </rPr>
      <t>MÓDULO 4:</t>
    </r>
    <r>
      <rPr>
        <b/>
        <sz val="10"/>
        <color theme="1"/>
        <rFont val="Times New Roman"/>
        <family val="1"/>
      </rPr>
      <t xml:space="preserve"> CUSTO DE REPOSIÇÃO DO PROFISSIONAL AUSENTE</t>
    </r>
  </si>
  <si>
    <r>
      <rPr>
        <b/>
        <sz val="10"/>
        <color rgb="FF002060"/>
        <rFont val="Times New Roman"/>
        <family val="1"/>
      </rPr>
      <t>Submódulo 4.1:</t>
    </r>
    <r>
      <rPr>
        <b/>
        <sz val="10"/>
        <color theme="1"/>
        <rFont val="Times New Roman"/>
        <family val="1"/>
      </rPr>
      <t xml:space="preserve"> Ausências Legais</t>
    </r>
  </si>
  <si>
    <t>Ausências legais</t>
  </si>
  <si>
    <t>Ausências por acidente de trabalho</t>
  </si>
  <si>
    <t>Afastamento maternidade</t>
  </si>
  <si>
    <t>Outros (especificar)</t>
  </si>
  <si>
    <r>
      <rPr>
        <b/>
        <sz val="10"/>
        <color rgb="FF002060"/>
        <rFont val="Times New Roman"/>
        <family val="1"/>
      </rPr>
      <t>Submódulo 4.2:</t>
    </r>
    <r>
      <rPr>
        <b/>
        <sz val="10"/>
        <color theme="1"/>
        <rFont val="Times New Roman"/>
        <family val="1"/>
      </rPr>
      <t xml:space="preserve"> Intrajornada</t>
    </r>
  </si>
  <si>
    <t>Intervalo para repouso ou alimentação</t>
  </si>
  <si>
    <t>QUADRO-RESUMO DO MÓDULO 4 - CUSTO DE REPOSIÇÃO DO PROFISSIONAL AUSENTE</t>
  </si>
  <si>
    <t>Custo de Reposição do Profissional Ausente</t>
  </si>
  <si>
    <r>
      <rPr>
        <b/>
        <sz val="10"/>
        <color rgb="FF002060"/>
        <rFont val="Times New Roman"/>
        <family val="1"/>
      </rPr>
      <t>MÓDULO 5:</t>
    </r>
    <r>
      <rPr>
        <b/>
        <sz val="10"/>
        <color theme="1"/>
        <rFont val="Times New Roman"/>
        <family val="1"/>
      </rPr>
      <t xml:space="preserve"> INSUMOS DIVERSOS</t>
    </r>
  </si>
  <si>
    <t>Uniforme</t>
  </si>
  <si>
    <t>Equipamentos</t>
  </si>
  <si>
    <t>MÓDULO 6: CUSTOS INDIRETOS, TRIBUTOS E LUCRO</t>
  </si>
  <si>
    <t>Custos Indiretos, Tributos e Lucros</t>
  </si>
  <si>
    <t xml:space="preserve">Custos Indiretos </t>
  </si>
  <si>
    <t>Tributos (incidentes sobre o Valor Total por Empregado)</t>
  </si>
  <si>
    <t>PIS</t>
  </si>
  <si>
    <t>ISS</t>
  </si>
  <si>
    <t>2. QUADRO-RESUMO DO CUSTO POR EMPREGADO</t>
  </si>
  <si>
    <t>Mão-de-obra vinculada à execução contratual (valor por empregado)</t>
  </si>
  <si>
    <t>Módulo 1 - Composição da Remuneração</t>
  </si>
  <si>
    <t>Módulo 2 - Encargos e Benefícios Anuais, Mensais e Diários</t>
  </si>
  <si>
    <t>Módulo 3 - Provisão para Rescisão</t>
  </si>
  <si>
    <t>Módulo 4 - Custo de reposição de Profissional Ausente</t>
  </si>
  <si>
    <t>Módulo 5 - Insumos Diversos</t>
  </si>
  <si>
    <t>Módulo 6 - Custos Indiretos, Tributos e Lucros</t>
  </si>
  <si>
    <t>Valor Total por Empregado</t>
  </si>
  <si>
    <t>3. QUADRO-RESUMO - VALOR MENSAL POR POSTO DE SERVIÇO</t>
  </si>
  <si>
    <t>Tipo do Serviço</t>
  </si>
  <si>
    <t>Valor por Empregado</t>
  </si>
  <si>
    <t>Empregados por Posto</t>
  </si>
  <si>
    <t>Valor por Posto</t>
  </si>
  <si>
    <t>Postos</t>
  </si>
  <si>
    <t>Valor Total do Serviço</t>
  </si>
  <si>
    <t>(A)</t>
  </si>
  <si>
    <t>(B)</t>
  </si>
  <si>
    <t>(C)</t>
  </si>
  <si>
    <t>(D) = (BxC)</t>
  </si>
  <si>
    <t>(E)</t>
  </si>
  <si>
    <t>(F) = (DxE)</t>
  </si>
  <si>
    <t>Valor Mensal dos Serviços</t>
  </si>
  <si>
    <t>4. QUADRO-DEMONSTRATIVO - VALOR PARCIAL DA PROPOSTA</t>
  </si>
  <si>
    <t>Descrição</t>
  </si>
  <si>
    <t>Valor por posto</t>
  </si>
  <si>
    <t>PLANILHA DE CUSTOS E FORMAÇÃO DE PREÇOS - IN 05/2017 - SEGES/MP</t>
  </si>
  <si>
    <t>Manutenção</t>
  </si>
  <si>
    <r>
      <t xml:space="preserve">Valor global da proposta (valor mensal do serviço x </t>
    </r>
    <r>
      <rPr>
        <sz val="10"/>
        <color rgb="FFFF0000"/>
        <rFont val="Times New Roman"/>
        <family val="1"/>
      </rPr>
      <t>36 meses</t>
    </r>
    <r>
      <rPr>
        <sz val="10"/>
        <color theme="1"/>
        <rFont val="Times New Roman"/>
        <family val="1"/>
      </rPr>
      <t>)</t>
    </r>
  </si>
  <si>
    <t>DESLOCAMENTOS CORRETIVOS</t>
  </si>
  <si>
    <t>SERVIÇOS EVENTUAIS RESUMO</t>
  </si>
  <si>
    <t>MÊS DE REFERÊNCIA</t>
  </si>
  <si>
    <t>Protetor solar fps 30 com 120 ml</t>
  </si>
  <si>
    <t>BDI</t>
  </si>
  <si>
    <t>UNID.</t>
  </si>
  <si>
    <t>PREÇOS LEVANTADOS CESTA DE PREÇOS ACEITÁVEIS</t>
  </si>
  <si>
    <t>MÉDIA GERAL</t>
  </si>
  <si>
    <t>% ABSOLUTO</t>
  </si>
  <si>
    <t>% CRESCENTE</t>
  </si>
  <si>
    <t>VALORES ALINHADOS</t>
  </si>
  <si>
    <t>VALORES FORA DA MÉDIA - PRIMEIRO CÁLCULO</t>
  </si>
  <si>
    <t>VALORES ADEQUADOS - PRIMEIRA ANÁLISE</t>
  </si>
  <si>
    <t>QUANTIDADE FORA</t>
  </si>
  <si>
    <t>MÉDIA "FORA" = 0</t>
  </si>
  <si>
    <t>MÉDIA "FORA" = 1</t>
  </si>
  <si>
    <t>MÉDIA "FORA" = 2</t>
  </si>
  <si>
    <t>MÉDIA "FORA" = 3</t>
  </si>
  <si>
    <t>MEDIANA "FORA" = 0</t>
  </si>
  <si>
    <t>MEDIANA "FORA" = 1</t>
  </si>
  <si>
    <t>MEDIANA "FORA" = 2</t>
  </si>
  <si>
    <t>MEDIANA "FORA" = 3</t>
  </si>
  <si>
    <t>MÉDIA SEM EXTREMOS</t>
  </si>
  <si>
    <t>MEDIANA SEM EXTREMOS</t>
  </si>
  <si>
    <t>GRANDEZAS ESTATÍSTICOS - ANÁLISE</t>
  </si>
  <si>
    <t>VALOR DE REFERÊNCIA</t>
  </si>
  <si>
    <t>FONTE DE PESQUISA</t>
  </si>
  <si>
    <t>VR UNIT</t>
  </si>
  <si>
    <t>VR UNIT (R$)</t>
  </si>
  <si>
    <t>DESVIO PADRÃO</t>
  </si>
  <si>
    <t>COEFICIENTE DE VARIAÇÃO</t>
  </si>
  <si>
    <t>VR UNIT MÁXIMO</t>
  </si>
  <si>
    <t>VR GLOBAL MÁXIMO</t>
  </si>
  <si>
    <t xml:space="preserve">VALOR TOTAL DE REFERÊNCIA (R$): </t>
  </si>
  <si>
    <t>VARIAÇÃO PERCENTUAL EM RELAÇÃO A MÉDIA GERAL (&gt;30%)</t>
  </si>
  <si>
    <t xml:space="preserve">CAPACETE DE SEGURANCA ABA FRONTAL COM SUSPENSAO DE POLIETILENO, SEM JUGULAR (CLASSE B) </t>
  </si>
  <si>
    <t>CAPA DE CHUVA</t>
  </si>
  <si>
    <t>LUVA DE RASPA</t>
  </si>
  <si>
    <t>PAR</t>
  </si>
  <si>
    <t>CINTO(CINTURÃO) DE SEGURANÇA</t>
  </si>
  <si>
    <t>PROTETOR AURICULAR TIPO CONCHA CA: 13859</t>
  </si>
  <si>
    <t>QTE ANO</t>
  </si>
  <si>
    <t xml:space="preserve">OCULOS DE SEGURANCA CONTRA IMPACTOS COM LENTE INCOLOR, ARMACAO NYLON, COM PROTECAO UVA E UVB </t>
  </si>
  <si>
    <t>CONJUNTO UNIFORME ELETRICISTA NR10
REFLETIVO</t>
  </si>
  <si>
    <t xml:space="preserve">BOTINA DE SEGURANÇA PARA ELETRICISTA
</t>
  </si>
  <si>
    <t>SUPER EPI - INTERNET</t>
  </si>
  <si>
    <t>LUVA ALTA TENSÃO CLASSE 2</t>
  </si>
  <si>
    <t>NET SUPRIMENTOS - INTERNET</t>
  </si>
  <si>
    <t>LUVA DE VAQUETA COM PUNHO DE RASPA</t>
  </si>
  <si>
    <t>Cinto de Segurança</t>
  </si>
  <si>
    <t xml:space="preserve">07889/ORSE  </t>
  </si>
  <si>
    <r>
      <t>Valor global da proposta (valor mensal do serviço x</t>
    </r>
    <r>
      <rPr>
        <sz val="10"/>
        <rFont val="Times New Roman"/>
        <family val="1"/>
      </rPr>
      <t xml:space="preserve"> 36 meses</t>
    </r>
    <r>
      <rPr>
        <sz val="10"/>
        <color theme="1"/>
        <rFont val="Times New Roman"/>
        <family val="1"/>
      </rPr>
      <t>)</t>
    </r>
  </si>
  <si>
    <r>
      <t xml:space="preserve">Valor global da proposta (valor mensal do serviço </t>
    </r>
    <r>
      <rPr>
        <sz val="10"/>
        <rFont val="Times New Roman"/>
        <family val="1"/>
      </rPr>
      <t>x 36 meses</t>
    </r>
    <r>
      <rPr>
        <sz val="10"/>
        <color theme="1"/>
        <rFont val="Times New Roman"/>
        <family val="1"/>
      </rPr>
      <t>)</t>
    </r>
  </si>
  <si>
    <t>Valor global da proposta (valor mensal do serviço x 36 meses)</t>
  </si>
  <si>
    <t>SEQ.</t>
  </si>
  <si>
    <t>GRUPO</t>
  </si>
  <si>
    <t>TOTAL CUSTOS EVENTUAIS (III)</t>
  </si>
  <si>
    <t>TOTAL GERAL DA CONTRATAÇÃO (I) + (II) + (III)</t>
  </si>
  <si>
    <t>CREA</t>
  </si>
  <si>
    <t>JUSTIÇA FEDERAL DE PRIMEIRA INSTÂNCIA SEÇÃO JUDICIÁRIA DA PARAÍBA</t>
  </si>
  <si>
    <t>0001271-80.2020.4.05.7400</t>
  </si>
  <si>
    <t>CONTRATAÇÃO DE EMPRESA ESPECIALIZADA NA MANUTENÇÃO PREDIAL RESIDENTE E SERVIÇOS EVENTUAIS DA SEÇÃO JUDICIÁRIA EM JOÃO PESSOA E DEMAIS SUBSEÇÕES JUDICIÁRIAS DA PARAÍBA</t>
  </si>
  <si>
    <t>JUSTIÇA FEDERAL DE PRIMEIRA INSTÂNCIA - SEÇÃO JUDICIÁRIA DA PARAÍBA</t>
  </si>
  <si>
    <t>ENGENHEIRO CIVIL</t>
  </si>
  <si>
    <t>NÚCLEO JOÃO PESSOA (JOÃO PESSOA E GUARABIRA)</t>
  </si>
  <si>
    <t>NÚCLEO CAMPINA GRANDE (CAMPINA GRANDE, MONTEIRO, PATOS E SOUSA)</t>
  </si>
  <si>
    <t>Processo Administrativo nº 0001271-80.2020.4.05.7400</t>
  </si>
  <si>
    <t>João Pessoa/PB</t>
  </si>
  <si>
    <t>NÚCLEO I - JOÃO PESSOA</t>
  </si>
  <si>
    <t>SERVIÇOS ENG. SUPERVISOR DE CAMPO</t>
  </si>
  <si>
    <t>Engenheiro Civil</t>
  </si>
  <si>
    <t>Campina Grande/PB</t>
  </si>
  <si>
    <t>2142-05</t>
  </si>
  <si>
    <t>NÚCLEO CAMPINA GRANDE</t>
  </si>
  <si>
    <t>NÚCLEO JOÃO PESSOA</t>
  </si>
  <si>
    <t>TÉCNICO ELETRICISTA - NÚCLEO JOÃO PESSOA</t>
  </si>
  <si>
    <t>3131-30</t>
  </si>
  <si>
    <t>ELETRICISTA AUXILIAR - NÚCLEO JOÃO PESSOA</t>
  </si>
  <si>
    <t>SERVIÇOS TÉCNICOS DE ELETRICISTA AUXILIAR</t>
  </si>
  <si>
    <t>7156-15</t>
  </si>
  <si>
    <t>TÉCNICO ELETRICISTA - NÚCLEO CAMPINA GRANDE</t>
  </si>
  <si>
    <t>ELETRICISTA AUXILIAR - NÚCLEO CAMPINA GRANDE</t>
  </si>
  <si>
    <t>SERVIÇOS TÉCNICOS EM ELETRICIDADE / ELETRÔNICA</t>
  </si>
  <si>
    <t xml:space="preserve"> Luva raspa couro, cano curto (punho 7 cm)</t>
  </si>
  <si>
    <t>12892/SINAPI</t>
  </si>
  <si>
    <t>Capacete de segurança aba frontal com suspensão de polietileno, sem jugular (classe b)</t>
  </si>
  <si>
    <t>12895/SINAPI</t>
  </si>
  <si>
    <t>12894/SINAPI</t>
  </si>
  <si>
    <t>Máscara soldador com visor articulado</t>
  </si>
  <si>
    <t>Fevereiro/2021-1</t>
  </si>
  <si>
    <t>01601/ORSE</t>
  </si>
  <si>
    <t>Abril/2021</t>
  </si>
  <si>
    <t>Capa para chuva em PVC com forro de poliester, com capuz</t>
  </si>
  <si>
    <t>12894/SINAPI (ABRIL/2021)</t>
  </si>
  <si>
    <t>12895/SINAPI (FEVEREIRO/2021)</t>
  </si>
  <si>
    <t>12892/SINAPI (FEVEREIRO/2021)</t>
  </si>
  <si>
    <t>12892/SINAPI  (FEVEREIRO/2021)</t>
  </si>
  <si>
    <t>07889/ORSE  (FEVEREIRO/2021)</t>
  </si>
  <si>
    <t>11456/ORSE (FEVEREIRO/2021)</t>
  </si>
  <si>
    <t>MUNDO LINHA VIVA - INTERNET</t>
  </si>
  <si>
    <t>DIMENSIONAL A Sonepar Company - INTERNET</t>
  </si>
  <si>
    <t>EQUIPAMINAS - INTERNET</t>
  </si>
  <si>
    <t>36152/SINAPI (FEVEREIRO/2021)</t>
  </si>
  <si>
    <t xml:space="preserve">RENASCER EPI - INTERNET </t>
  </si>
  <si>
    <t>EQUIVALE - INTERNET</t>
  </si>
  <si>
    <t>MÓDULO 2: CUSTOS INDIRETOS, TRIBUTOS E LUCRO</t>
  </si>
  <si>
    <t>Módulo 2 - Custos Indiretos, Tributos e Lucros</t>
  </si>
  <si>
    <r>
      <t xml:space="preserve">Hora Técnica Profissional - Engenheiro civil de obra pleno </t>
    </r>
    <r>
      <rPr>
        <b/>
        <sz val="10"/>
        <color theme="1"/>
        <rFont val="Times New Roman"/>
        <family val="1"/>
      </rPr>
      <t>com encargos complementares</t>
    </r>
    <r>
      <rPr>
        <sz val="10"/>
        <color theme="1"/>
        <rFont val="Times New Roman"/>
        <family val="1"/>
      </rPr>
      <t xml:space="preserve"> (90778/SINAPI - Fev/2021 - R$ 104,32 / h) - 22 horas mensais
</t>
    </r>
  </si>
  <si>
    <t>CCT 2021/2021 SINTEG-PB
PB000047/2021</t>
  </si>
  <si>
    <t>CCT 2021/2021 SINTEPS/CG
PB000100/2021</t>
  </si>
  <si>
    <t>Fardamento (Jaleco e Calça em brim - manga curta)</t>
  </si>
  <si>
    <t>Ajudante de Eletricista (Artífice)</t>
  </si>
  <si>
    <t>5143-25</t>
  </si>
  <si>
    <t>5143-10</t>
  </si>
  <si>
    <t>Eletricista</t>
  </si>
  <si>
    <t>Ajudante de manutenção (Artífice)</t>
  </si>
  <si>
    <t>Técnico em Manutenção Predial</t>
  </si>
  <si>
    <t>TÉCNICO EM MANUTENÇÃO PREDIAL</t>
  </si>
  <si>
    <t>ELETRICISTA</t>
  </si>
  <si>
    <t>AJUDANTE DE ELETRICISTA (ARTÍFICE)</t>
  </si>
  <si>
    <t>AJUDANTE DE MANUTENÇÃO PREDIAL (ARTÍFICE)</t>
  </si>
  <si>
    <t>AJUDANTE DE ELETRICISTA (ARTÍFICE) - JOÃO PESSOA</t>
  </si>
  <si>
    <t>ELETRICISTA - JOÃO PESSOA</t>
  </si>
  <si>
    <t>TÉCNICO EM MANUTENÇÃO PREDIAL - JOÃO PESSOA</t>
  </si>
  <si>
    <t>ELETRICISTA - CAMPINA GRANDE</t>
  </si>
  <si>
    <t>AJUDANTE DE ELETRICISTA (ARTÍFICE) - CAMPINA GRANDE</t>
  </si>
  <si>
    <t>TÉCNICO EM MANUTENÇÃO PREDIAL - CAMPINA GRANDE</t>
  </si>
  <si>
    <t>AJUDANTE DE MANUTENÇÃO PREDIAL - JOAO PESSOA</t>
  </si>
  <si>
    <t>TOTAL/MÊS JFPB</t>
  </si>
  <si>
    <t>DESLOCAMENTOS PREVENTIVOS*</t>
  </si>
  <si>
    <t>*DESLOCAMENTOS PREVENTIVOS OCORRERÃO NA PRÁTICA COM PERIODICIDADE TRIMESTRAL. PARA FINS DE PREENCHIMENTO ADEQUADO DO QUADRO, O VALOR ANUAL FOI DIVIDIDO PARA OBTENÇÃO DE UM VALOR MENSAL EXPRESSO.</t>
  </si>
  <si>
    <t>MATERIAIS DE MANUTENÇÃO**</t>
  </si>
  <si>
    <t>LOCAÇÃO DE EQUIPAMENTOS***</t>
  </si>
  <si>
    <t>**REFERE-SE AOS MATERIAIS DE CONSUMO E FERRAMENTAS. PARA ESTAS ÚLTIMAS, CONSIDERA-SE A DEPRECIAÇÃO PAGA À CONTRATADA NO PERÍODO DE VIGÊNCIA DO CONTRATO.</t>
  </si>
  <si>
    <t>***NA LOCAÇÃO DE EQUIPAMENTOS, FORAM ESTIPULADOS QUANTITATIVOS PARA O HORIZONTE DE 12 MESES.</t>
  </si>
  <si>
    <t>TÉCNICO EM MANUTENÇÃO PREDIAL - NÚCLEO JOÃO PESSOA</t>
  </si>
  <si>
    <t>SERVIÇOS DE PROFISSIONAL TÉCNICO EM MANUTENÇÃO PREDIAL</t>
  </si>
  <si>
    <t>TÉCNICO EM MANUTENÇÃO PREDIAL - NÚCLEO CAMPINA GRANDE</t>
  </si>
  <si>
    <t>SERVIÇOS TÉCNICOS DE AUXILIAR DE MANUTENÇÃO PREDIAL</t>
  </si>
  <si>
    <t>AUXILIAR DE MANUTENÇÃO PREDIAL - NÚCLEO JOÃO PESSOA</t>
  </si>
</sst>
</file>

<file path=xl/styles.xml><?xml version="1.0" encoding="utf-8"?>
<styleSheet xmlns="http://schemas.openxmlformats.org/spreadsheetml/2006/main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%"/>
    <numFmt numFmtId="165" formatCode="0.000"/>
    <numFmt numFmtId="166" formatCode="00"/>
    <numFmt numFmtId="167" formatCode="&quot;R$&quot;\ #,##0.00"/>
    <numFmt numFmtId="168" formatCode="_(* #,##0.00_);_(* \(#,##0.00\);_(* &quot;-&quot;??_);_(@_)"/>
    <numFmt numFmtId="169" formatCode="0.0000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i/>
      <sz val="10"/>
      <name val="Tahoma"/>
      <family val="2"/>
    </font>
    <font>
      <b/>
      <sz val="10"/>
      <color indexed="8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9"/>
      <name val="Tahoma"/>
      <family val="2"/>
    </font>
    <font>
      <sz val="9"/>
      <color indexed="8"/>
      <name val="Tahoma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  <font>
      <b/>
      <sz val="15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2"/>
      <color rgb="FF002060"/>
      <name val="Times New Roman"/>
      <family val="1"/>
    </font>
    <font>
      <b/>
      <sz val="8"/>
      <color theme="1"/>
      <name val="Times New Roman"/>
      <family val="1"/>
    </font>
    <font>
      <b/>
      <sz val="10"/>
      <color rgb="FF002060"/>
      <name val="Times New Roman"/>
      <family val="1"/>
    </font>
    <font>
      <b/>
      <sz val="10"/>
      <name val="Times New Roman"/>
      <family val="1"/>
    </font>
    <font>
      <b/>
      <sz val="10"/>
      <color theme="0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indexed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1"/>
      <name val="Tahoma"/>
      <family val="2"/>
    </font>
    <font>
      <b/>
      <sz val="8"/>
      <name val="Arial"/>
      <family val="2"/>
    </font>
    <font>
      <sz val="7"/>
      <name val="Arial"/>
      <family val="2"/>
    </font>
    <font>
      <sz val="14"/>
      <name val="Arial"/>
      <family val="2"/>
    </font>
    <font>
      <sz val="10"/>
      <name val="Arial"/>
      <family val="2"/>
    </font>
    <font>
      <u/>
      <sz val="9"/>
      <color theme="10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sz val="10"/>
      <name val="Times New Roman"/>
      <family val="1"/>
    </font>
    <font>
      <sz val="9"/>
      <color theme="1"/>
      <name val="Arial"/>
      <family val="2"/>
    </font>
    <font>
      <b/>
      <sz val="18"/>
      <color rgb="FF000000"/>
      <name val="Arial"/>
      <family val="2"/>
    </font>
    <font>
      <sz val="18"/>
      <name val="Calibri"/>
      <family val="2"/>
    </font>
    <font>
      <sz val="18"/>
      <color rgb="FF000000"/>
      <name val="Calibri"/>
      <family val="2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Tahoma"/>
      <family val="2"/>
    </font>
    <font>
      <sz val="8"/>
      <color theme="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3300"/>
        <bgColor rgb="FF0033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450666829432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29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32" fillId="0" borderId="0"/>
    <xf numFmtId="9" fontId="32" fillId="0" borderId="0" applyFont="0" applyFill="0" applyBorder="0" applyAlignment="0" applyProtection="0"/>
    <xf numFmtId="0" fontId="1" fillId="0" borderId="0"/>
    <xf numFmtId="44" fontId="32" fillId="0" borderId="0" applyFont="0" applyFill="0" applyBorder="0" applyAlignment="0" applyProtection="0"/>
    <xf numFmtId="0" fontId="40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32" fillId="0" borderId="0" applyFont="0" applyFill="0" applyBorder="0" applyAlignment="0" applyProtection="0"/>
  </cellStyleXfs>
  <cellXfs count="58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44" fontId="5" fillId="0" borderId="0" xfId="1" applyFont="1" applyAlignment="1">
      <alignment horizontal="center" vertical="center"/>
    </xf>
    <xf numFmtId="44" fontId="5" fillId="0" borderId="0" xfId="0" applyNumberFormat="1" applyFont="1" applyAlignment="1">
      <alignment horizontal="center" vertical="center"/>
    </xf>
    <xf numFmtId="44" fontId="5" fillId="0" borderId="0" xfId="0" applyNumberFormat="1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vertical="center"/>
    </xf>
    <xf numFmtId="44" fontId="5" fillId="0" borderId="1" xfId="1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44" fontId="6" fillId="5" borderId="1" xfId="1" applyFont="1" applyFill="1" applyBorder="1" applyAlignment="1">
      <alignment horizontal="center" vertical="center"/>
    </xf>
    <xf numFmtId="0" fontId="11" fillId="8" borderId="6" xfId="0" applyFont="1" applyFill="1" applyBorder="1"/>
    <xf numFmtId="0" fontId="11" fillId="8" borderId="7" xfId="0" applyFont="1" applyFill="1" applyBorder="1"/>
    <xf numFmtId="0" fontId="11" fillId="8" borderId="8" xfId="0" applyFont="1" applyFill="1" applyBorder="1"/>
    <xf numFmtId="0" fontId="11" fillId="0" borderId="0" xfId="0" applyFont="1"/>
    <xf numFmtId="0" fontId="0" fillId="0" borderId="0" xfId="0" applyFont="1" applyAlignment="1"/>
    <xf numFmtId="0" fontId="11" fillId="8" borderId="9" xfId="0" applyFont="1" applyFill="1" applyBorder="1"/>
    <xf numFmtId="0" fontId="11" fillId="8" borderId="0" xfId="0" applyFont="1" applyFill="1" applyBorder="1"/>
    <xf numFmtId="0" fontId="11" fillId="8" borderId="10" xfId="0" applyFont="1" applyFill="1" applyBorder="1"/>
    <xf numFmtId="0" fontId="11" fillId="8" borderId="11" xfId="0" applyFont="1" applyFill="1" applyBorder="1"/>
    <xf numFmtId="0" fontId="11" fillId="8" borderId="12" xfId="0" applyFont="1" applyFill="1" applyBorder="1"/>
    <xf numFmtId="0" fontId="11" fillId="8" borderId="13" xfId="0" applyFont="1" applyFill="1" applyBorder="1"/>
    <xf numFmtId="0" fontId="16" fillId="0" borderId="0" xfId="2" applyFont="1" applyAlignment="1">
      <alignment vertical="center"/>
    </xf>
    <xf numFmtId="0" fontId="16" fillId="0" borderId="0" xfId="2" applyFont="1" applyFill="1" applyBorder="1" applyAlignment="1">
      <alignment vertical="center"/>
    </xf>
    <xf numFmtId="0" fontId="21" fillId="0" borderId="14" xfId="2" applyFont="1" applyFill="1" applyBorder="1" applyAlignment="1">
      <alignment vertical="center" wrapText="1"/>
    </xf>
    <xf numFmtId="0" fontId="21" fillId="0" borderId="0" xfId="2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vertical="center"/>
    </xf>
    <xf numFmtId="0" fontId="24" fillId="0" borderId="0" xfId="2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/>
    </xf>
    <xf numFmtId="14" fontId="21" fillId="0" borderId="0" xfId="2" applyNumberFormat="1" applyFont="1" applyFill="1" applyBorder="1" applyAlignment="1">
      <alignment horizontal="center" vertical="center"/>
    </xf>
    <xf numFmtId="0" fontId="17" fillId="0" borderId="0" xfId="2" applyFont="1" applyAlignment="1">
      <alignment vertical="center"/>
    </xf>
    <xf numFmtId="0" fontId="22" fillId="0" borderId="0" xfId="2" applyFont="1" applyBorder="1" applyAlignment="1">
      <alignment horizontal="center" vertical="center"/>
    </xf>
    <xf numFmtId="44" fontId="21" fillId="0" borderId="0" xfId="3" applyFont="1" applyFill="1" applyBorder="1" applyAlignment="1">
      <alignment horizontal="center" vertical="center"/>
    </xf>
    <xf numFmtId="0" fontId="21" fillId="0" borderId="0" xfId="2" applyFont="1" applyBorder="1" applyAlignment="1">
      <alignment horizontal="right" vertical="center"/>
    </xf>
    <xf numFmtId="10" fontId="21" fillId="4" borderId="0" xfId="2" applyNumberFormat="1" applyFont="1" applyFill="1" applyBorder="1" applyAlignment="1">
      <alignment horizontal="center" vertical="center"/>
    </xf>
    <xf numFmtId="0" fontId="21" fillId="4" borderId="0" xfId="2" applyFont="1" applyFill="1" applyBorder="1" applyAlignment="1">
      <alignment horizontal="center" vertical="center"/>
    </xf>
    <xf numFmtId="44" fontId="21" fillId="4" borderId="0" xfId="3" applyFont="1" applyFill="1" applyBorder="1" applyAlignment="1">
      <alignment horizontal="center" vertical="center"/>
    </xf>
    <xf numFmtId="0" fontId="21" fillId="11" borderId="15" xfId="2" applyFont="1" applyFill="1" applyBorder="1" applyAlignment="1">
      <alignment vertical="center"/>
    </xf>
    <xf numFmtId="0" fontId="21" fillId="11" borderId="16" xfId="2" applyFont="1" applyFill="1" applyBorder="1" applyAlignment="1">
      <alignment vertical="center"/>
    </xf>
    <xf numFmtId="0" fontId="21" fillId="11" borderId="17" xfId="2" applyFont="1" applyFill="1" applyBorder="1" applyAlignment="1">
      <alignment vertical="center"/>
    </xf>
    <xf numFmtId="0" fontId="22" fillId="0" borderId="15" xfId="2" applyFont="1" applyBorder="1" applyAlignment="1">
      <alignment vertical="center"/>
    </xf>
    <xf numFmtId="0" fontId="22" fillId="0" borderId="16" xfId="2" applyFont="1" applyBorder="1" applyAlignment="1">
      <alignment vertical="center"/>
    </xf>
    <xf numFmtId="0" fontId="22" fillId="0" borderId="17" xfId="2" applyFont="1" applyBorder="1" applyAlignment="1">
      <alignment vertical="center"/>
    </xf>
    <xf numFmtId="10" fontId="22" fillId="12" borderId="15" xfId="5" applyNumberFormat="1" applyFont="1" applyFill="1" applyBorder="1" applyAlignment="1">
      <alignment vertical="center"/>
    </xf>
    <xf numFmtId="10" fontId="22" fillId="12" borderId="16" xfId="5" applyNumberFormat="1" applyFont="1" applyFill="1" applyBorder="1" applyAlignment="1">
      <alignment vertical="center"/>
    </xf>
    <xf numFmtId="10" fontId="22" fillId="12" borderId="17" xfId="5" applyNumberFormat="1" applyFont="1" applyFill="1" applyBorder="1" applyAlignment="1">
      <alignment vertical="center"/>
    </xf>
    <xf numFmtId="44" fontId="22" fillId="0" borderId="15" xfId="3" applyFont="1" applyBorder="1" applyAlignment="1">
      <alignment vertical="center"/>
    </xf>
    <xf numFmtId="44" fontId="22" fillId="0" borderId="16" xfId="3" applyFont="1" applyBorder="1" applyAlignment="1">
      <alignment vertical="center"/>
    </xf>
    <xf numFmtId="44" fontId="22" fillId="0" borderId="17" xfId="3" applyFont="1" applyBorder="1" applyAlignment="1">
      <alignment vertical="center"/>
    </xf>
    <xf numFmtId="0" fontId="17" fillId="0" borderId="0" xfId="2" applyFont="1" applyBorder="1" applyAlignment="1">
      <alignment horizontal="left" vertical="center"/>
    </xf>
    <xf numFmtId="10" fontId="17" fillId="0" borderId="0" xfId="5" applyNumberFormat="1" applyFont="1" applyBorder="1" applyAlignment="1">
      <alignment horizontal="center" vertical="center"/>
    </xf>
    <xf numFmtId="44" fontId="17" fillId="0" borderId="0" xfId="3" applyFont="1" applyBorder="1" applyAlignment="1">
      <alignment horizontal="center" vertical="center"/>
    </xf>
    <xf numFmtId="0" fontId="17" fillId="0" borderId="2" xfId="2" applyFont="1" applyFill="1" applyBorder="1" applyAlignment="1">
      <alignment horizontal="left" vertical="center"/>
    </xf>
    <xf numFmtId="0" fontId="17" fillId="0" borderId="4" xfId="2" applyFont="1" applyFill="1" applyBorder="1" applyAlignment="1">
      <alignment horizontal="left" vertical="center"/>
    </xf>
    <xf numFmtId="0" fontId="17" fillId="0" borderId="3" xfId="2" applyFont="1" applyFill="1" applyBorder="1" applyAlignment="1">
      <alignment horizontal="left" vertical="center"/>
    </xf>
    <xf numFmtId="0" fontId="21" fillId="0" borderId="19" xfId="2" applyFont="1" applyFill="1" applyBorder="1" applyAlignment="1">
      <alignment horizontal="center" vertical="center"/>
    </xf>
    <xf numFmtId="0" fontId="21" fillId="0" borderId="14" xfId="2" applyFont="1" applyFill="1" applyBorder="1" applyAlignment="1">
      <alignment horizontal="center" vertical="center"/>
    </xf>
    <xf numFmtId="0" fontId="21" fillId="0" borderId="5" xfId="2" applyFont="1" applyFill="1" applyBorder="1" applyAlignment="1">
      <alignment horizontal="center" vertical="center"/>
    </xf>
    <xf numFmtId="0" fontId="21" fillId="0" borderId="0" xfId="2" applyFont="1" applyBorder="1" applyAlignment="1">
      <alignment horizontal="center" vertical="center"/>
    </xf>
    <xf numFmtId="0" fontId="21" fillId="0" borderId="0" xfId="2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6" fillId="5" borderId="0" xfId="0" applyFont="1" applyFill="1" applyAlignment="1">
      <alignment horizontal="center" vertical="center"/>
    </xf>
    <xf numFmtId="44" fontId="6" fillId="5" borderId="0" xfId="0" applyNumberFormat="1" applyFont="1" applyFill="1"/>
    <xf numFmtId="0" fontId="6" fillId="5" borderId="0" xfId="0" applyFont="1" applyFill="1"/>
    <xf numFmtId="44" fontId="5" fillId="0" borderId="0" xfId="1" applyFont="1"/>
    <xf numFmtId="0" fontId="30" fillId="0" borderId="0" xfId="0" applyFont="1"/>
    <xf numFmtId="4" fontId="0" fillId="0" borderId="0" xfId="0" applyNumberFormat="1"/>
    <xf numFmtId="4" fontId="30" fillId="0" borderId="0" xfId="0" applyNumberFormat="1" applyFont="1"/>
    <xf numFmtId="44" fontId="0" fillId="0" borderId="0" xfId="0" applyNumberFormat="1"/>
    <xf numFmtId="0" fontId="6" fillId="0" borderId="1" xfId="0" applyFont="1" applyBorder="1" applyAlignment="1">
      <alignment horizontal="left" vertical="center"/>
    </xf>
    <xf numFmtId="0" fontId="31" fillId="0" borderId="0" xfId="8" applyFont="1" applyBorder="1" applyAlignment="1">
      <alignment horizontal="center" vertical="center" wrapText="1"/>
    </xf>
    <xf numFmtId="0" fontId="31" fillId="5" borderId="21" xfId="8" applyFont="1" applyFill="1" applyBorder="1" applyAlignment="1">
      <alignment horizontal="center" vertical="center" wrapText="1"/>
    </xf>
    <xf numFmtId="10" fontId="31" fillId="5" borderId="21" xfId="8" applyNumberFormat="1" applyFont="1" applyFill="1" applyBorder="1" applyAlignment="1">
      <alignment horizontal="center" vertical="center" wrapText="1"/>
    </xf>
    <xf numFmtId="0" fontId="32" fillId="0" borderId="1" xfId="9" applyFont="1" applyFill="1" applyBorder="1" applyAlignment="1">
      <alignment horizontal="center" vertical="center" wrapText="1"/>
    </xf>
    <xf numFmtId="2" fontId="32" fillId="0" borderId="1" xfId="9" applyNumberFormat="1" applyFont="1" applyFill="1" applyBorder="1" applyAlignment="1">
      <alignment horizontal="center" vertical="center"/>
    </xf>
    <xf numFmtId="4" fontId="32" fillId="0" borderId="1" xfId="9" applyNumberFormat="1" applyFont="1" applyFill="1" applyBorder="1" applyAlignment="1">
      <alignment horizontal="center" vertical="center"/>
    </xf>
    <xf numFmtId="10" fontId="32" fillId="0" borderId="1" xfId="9" applyNumberFormat="1" applyFont="1" applyFill="1" applyBorder="1" applyAlignment="1">
      <alignment horizontal="center" vertical="center"/>
    </xf>
    <xf numFmtId="10" fontId="32" fillId="0" borderId="1" xfId="10" applyNumberFormat="1" applyFont="1" applyFill="1" applyBorder="1" applyAlignment="1">
      <alignment horizontal="center" vertical="center"/>
    </xf>
    <xf numFmtId="39" fontId="35" fillId="7" borderId="0" xfId="9" applyNumberFormat="1" applyFont="1" applyFill="1" applyBorder="1" applyAlignment="1">
      <alignment horizontal="center" vertical="center"/>
    </xf>
    <xf numFmtId="0" fontId="10" fillId="0" borderId="0" xfId="9" applyFont="1" applyFill="1"/>
    <xf numFmtId="0" fontId="10" fillId="0" borderId="0" xfId="9" applyFont="1" applyFill="1" applyAlignment="1">
      <alignment horizontal="center" vertical="center"/>
    </xf>
    <xf numFmtId="2" fontId="10" fillId="0" borderId="0" xfId="9" applyNumberFormat="1" applyFont="1" applyFill="1"/>
    <xf numFmtId="39" fontId="10" fillId="0" borderId="0" xfId="9" applyNumberFormat="1" applyFont="1" applyFill="1"/>
    <xf numFmtId="0" fontId="10" fillId="0" borderId="0" xfId="9" applyFont="1" applyFill="1" applyBorder="1"/>
    <xf numFmtId="0" fontId="10" fillId="0" borderId="0" xfId="9" applyFont="1" applyFill="1" applyBorder="1" applyAlignment="1">
      <alignment horizontal="left"/>
    </xf>
    <xf numFmtId="0" fontId="37" fillId="0" borderId="0" xfId="9" applyFont="1" applyFill="1" applyBorder="1" applyAlignment="1">
      <alignment vertical="center" wrapText="1"/>
    </xf>
    <xf numFmtId="0" fontId="37" fillId="0" borderId="0" xfId="9" applyFont="1" applyFill="1" applyBorder="1" applyAlignment="1">
      <alignment horizontal="center" vertical="center" wrapText="1"/>
    </xf>
    <xf numFmtId="4" fontId="38" fillId="0" borderId="0" xfId="9" applyNumberFormat="1" applyFont="1" applyFill="1" applyBorder="1" applyAlignment="1">
      <alignment horizontal="center" vertical="center"/>
    </xf>
    <xf numFmtId="0" fontId="39" fillId="0" borderId="0" xfId="9" applyFont="1" applyFill="1" applyBorder="1" applyAlignment="1">
      <alignment vertical="center" wrapText="1"/>
    </xf>
    <xf numFmtId="44" fontId="32" fillId="0" borderId="1" xfId="12" applyFont="1" applyFill="1" applyBorder="1" applyAlignment="1">
      <alignment horizontal="center" vertical="center"/>
    </xf>
    <xf numFmtId="0" fontId="38" fillId="0" borderId="0" xfId="9" applyFont="1" applyFill="1" applyBorder="1" applyAlignment="1">
      <alignment horizontal="center" vertical="center"/>
    </xf>
    <xf numFmtId="4" fontId="10" fillId="0" borderId="0" xfId="9" applyNumberFormat="1" applyFont="1" applyFill="1" applyBorder="1" applyAlignment="1">
      <alignment horizontal="center" vertical="center"/>
    </xf>
    <xf numFmtId="0" fontId="10" fillId="0" borderId="0" xfId="9" applyFont="1" applyFill="1" applyBorder="1" applyAlignment="1">
      <alignment horizontal="center" vertical="center"/>
    </xf>
    <xf numFmtId="44" fontId="10" fillId="0" borderId="0" xfId="12" applyFont="1" applyFill="1"/>
    <xf numFmtId="4" fontId="32" fillId="5" borderId="32" xfId="9" applyNumberFormat="1" applyFont="1" applyFill="1" applyBorder="1" applyAlignment="1">
      <alignment horizontal="center" vertical="center"/>
    </xf>
    <xf numFmtId="10" fontId="32" fillId="5" borderId="32" xfId="9" applyNumberFormat="1" applyFont="1" applyFill="1" applyBorder="1" applyAlignment="1">
      <alignment horizontal="center" vertical="center"/>
    </xf>
    <xf numFmtId="10" fontId="32" fillId="5" borderId="32" xfId="10" applyNumberFormat="1" applyFont="1" applyFill="1" applyBorder="1" applyAlignment="1">
      <alignment horizontal="center" vertical="center"/>
    </xf>
    <xf numFmtId="44" fontId="32" fillId="5" borderId="32" xfId="12" applyFont="1" applyFill="1" applyBorder="1" applyAlignment="1">
      <alignment horizontal="center" vertical="center"/>
    </xf>
    <xf numFmtId="2" fontId="32" fillId="5" borderId="1" xfId="9" applyNumberFormat="1" applyFont="1" applyFill="1" applyBorder="1" applyAlignment="1">
      <alignment horizontal="center" vertical="center"/>
    </xf>
    <xf numFmtId="10" fontId="32" fillId="5" borderId="1" xfId="9" applyNumberFormat="1" applyFont="1" applyFill="1" applyBorder="1" applyAlignment="1">
      <alignment horizontal="center" vertical="center"/>
    </xf>
    <xf numFmtId="10" fontId="32" fillId="5" borderId="1" xfId="10" applyNumberFormat="1" applyFont="1" applyFill="1" applyBorder="1" applyAlignment="1">
      <alignment horizontal="center" vertical="center"/>
    </xf>
    <xf numFmtId="44" fontId="32" fillId="5" borderId="1" xfId="12" applyFont="1" applyFill="1" applyBorder="1" applyAlignment="1">
      <alignment horizontal="center" vertical="center"/>
    </xf>
    <xf numFmtId="0" fontId="32" fillId="5" borderId="1" xfId="9" applyFont="1" applyFill="1" applyBorder="1" applyAlignment="1">
      <alignment horizontal="center" vertical="center" wrapText="1"/>
    </xf>
    <xf numFmtId="2" fontId="34" fillId="5" borderId="1" xfId="9" applyNumberFormat="1" applyFont="1" applyFill="1" applyBorder="1" applyAlignment="1">
      <alignment horizontal="center" vertical="center"/>
    </xf>
    <xf numFmtId="4" fontId="32" fillId="5" borderId="1" xfId="9" applyNumberFormat="1" applyFont="1" applyFill="1" applyBorder="1" applyAlignment="1">
      <alignment horizontal="center" vertical="center"/>
    </xf>
    <xf numFmtId="0" fontId="33" fillId="4" borderId="25" xfId="9" applyFont="1" applyFill="1" applyBorder="1" applyAlignment="1">
      <alignment horizontal="center" vertical="center" wrapText="1"/>
    </xf>
    <xf numFmtId="0" fontId="33" fillId="4" borderId="26" xfId="9" applyFont="1" applyFill="1" applyBorder="1" applyAlignment="1">
      <alignment horizontal="center" vertical="center"/>
    </xf>
    <xf numFmtId="0" fontId="33" fillId="4" borderId="26" xfId="9" applyFont="1" applyFill="1" applyBorder="1" applyAlignment="1">
      <alignment horizontal="center" vertical="center" wrapText="1"/>
    </xf>
    <xf numFmtId="0" fontId="33" fillId="4" borderId="30" xfId="9" applyFont="1" applyFill="1" applyBorder="1" applyAlignment="1">
      <alignment horizontal="center" vertical="center" wrapText="1"/>
    </xf>
    <xf numFmtId="0" fontId="33" fillId="4" borderId="31" xfId="9" applyFont="1" applyFill="1" applyBorder="1" applyAlignment="1">
      <alignment horizontal="center" vertical="center" wrapText="1"/>
    </xf>
    <xf numFmtId="4" fontId="33" fillId="4" borderId="26" xfId="9" applyNumberFormat="1" applyFont="1" applyFill="1" applyBorder="1" applyAlignment="1">
      <alignment horizontal="center" vertical="center" wrapText="1"/>
    </xf>
    <xf numFmtId="0" fontId="32" fillId="2" borderId="1" xfId="9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22" fillId="4" borderId="15" xfId="2" applyFont="1" applyFill="1" applyBorder="1" applyAlignment="1">
      <alignment vertical="center"/>
    </xf>
    <xf numFmtId="0" fontId="22" fillId="4" borderId="16" xfId="2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45" fillId="0" borderId="0" xfId="0" applyFont="1"/>
    <xf numFmtId="0" fontId="21" fillId="0" borderId="0" xfId="2" applyFont="1" applyFill="1" applyBorder="1" applyAlignment="1">
      <alignment horizontal="left" vertical="center"/>
    </xf>
    <xf numFmtId="0" fontId="21" fillId="0" borderId="0" xfId="2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44" fontId="5" fillId="0" borderId="37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1" fillId="0" borderId="0" xfId="2" applyFont="1" applyBorder="1" applyAlignment="1">
      <alignment horizontal="center" vertical="center"/>
    </xf>
    <xf numFmtId="0" fontId="21" fillId="0" borderId="0" xfId="2" applyFont="1" applyFill="1" applyBorder="1" applyAlignment="1">
      <alignment horizontal="left" vertical="center"/>
    </xf>
    <xf numFmtId="2" fontId="32" fillId="0" borderId="1" xfId="9" applyNumberFormat="1" applyFont="1" applyFill="1" applyBorder="1" applyAlignment="1">
      <alignment horizontal="center" vertical="center"/>
    </xf>
    <xf numFmtId="0" fontId="50" fillId="0" borderId="0" xfId="0" applyFont="1" applyFill="1" applyBorder="1"/>
    <xf numFmtId="0" fontId="21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 wrapText="1"/>
    </xf>
    <xf numFmtId="44" fontId="21" fillId="5" borderId="1" xfId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4" fontId="22" fillId="0" borderId="1" xfId="1" applyFont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/>
    </xf>
    <xf numFmtId="44" fontId="22" fillId="0" borderId="1" xfId="1" applyFont="1" applyBorder="1" applyAlignment="1">
      <alignment vertical="center"/>
    </xf>
    <xf numFmtId="0" fontId="22" fillId="0" borderId="0" xfId="0" applyFont="1" applyAlignment="1">
      <alignment vertical="center"/>
    </xf>
    <xf numFmtId="44" fontId="22" fillId="0" borderId="1" xfId="1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/>
    <xf numFmtId="44" fontId="22" fillId="0" borderId="0" xfId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" xfId="0" quotePrefix="1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44" fillId="0" borderId="1" xfId="0" applyFont="1" applyFill="1" applyBorder="1" applyAlignment="1">
      <alignment vertical="center"/>
    </xf>
    <xf numFmtId="0" fontId="32" fillId="5" borderId="43" xfId="9" applyFont="1" applyFill="1" applyBorder="1" applyAlignment="1">
      <alignment horizontal="center" vertical="center" wrapText="1"/>
    </xf>
    <xf numFmtId="2" fontId="34" fillId="5" borderId="43" xfId="9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1" fillId="0" borderId="0" xfId="2" applyFont="1" applyBorder="1" applyAlignment="1">
      <alignment horizontal="center" vertical="center"/>
    </xf>
    <xf numFmtId="0" fontId="21" fillId="0" borderId="0" xfId="2" applyFont="1" applyFill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44" fontId="5" fillId="0" borderId="1" xfId="1" applyFont="1" applyFill="1" applyBorder="1" applyAlignment="1">
      <alignment horizontal="center" vertical="center"/>
    </xf>
    <xf numFmtId="44" fontId="51" fillId="0" borderId="1" xfId="1" applyFont="1" applyFill="1" applyBorder="1" applyAlignment="1">
      <alignment horizontal="center" vertical="center"/>
    </xf>
    <xf numFmtId="44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left" wrapText="1"/>
    </xf>
    <xf numFmtId="0" fontId="5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5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6" fillId="8" borderId="9" xfId="0" applyFont="1" applyFill="1" applyBorder="1" applyAlignment="1">
      <alignment horizontal="center" vertical="center" wrapText="1"/>
    </xf>
    <xf numFmtId="0" fontId="47" fillId="0" borderId="0" xfId="0" applyFont="1" applyBorder="1"/>
    <xf numFmtId="0" fontId="47" fillId="0" borderId="10" xfId="0" applyFont="1" applyBorder="1"/>
    <xf numFmtId="0" fontId="47" fillId="0" borderId="9" xfId="0" applyFont="1" applyBorder="1"/>
    <xf numFmtId="0" fontId="48" fillId="0" borderId="0" xfId="0" applyFont="1" applyAlignment="1"/>
    <xf numFmtId="0" fontId="13" fillId="8" borderId="9" xfId="0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10" xfId="0" applyFont="1" applyBorder="1"/>
    <xf numFmtId="0" fontId="12" fillId="0" borderId="9" xfId="0" applyFont="1" applyBorder="1"/>
    <xf numFmtId="0" fontId="14" fillId="8" borderId="9" xfId="0" applyFont="1" applyFill="1" applyBorder="1" applyAlignment="1">
      <alignment horizontal="center"/>
    </xf>
    <xf numFmtId="0" fontId="15" fillId="0" borderId="0" xfId="0" applyFont="1" applyBorder="1"/>
    <xf numFmtId="0" fontId="15" fillId="0" borderId="10" xfId="0" applyFont="1" applyBorder="1"/>
    <xf numFmtId="0" fontId="15" fillId="0" borderId="9" xfId="0" applyFont="1" applyBorder="1"/>
    <xf numFmtId="0" fontId="11" fillId="9" borderId="9" xfId="0" applyFont="1" applyFill="1" applyBorder="1" applyAlignment="1">
      <alignment horizontal="center"/>
    </xf>
    <xf numFmtId="0" fontId="22" fillId="0" borderId="1" xfId="2" applyFont="1" applyBorder="1" applyAlignment="1">
      <alignment horizontal="center" vertical="center"/>
    </xf>
    <xf numFmtId="0" fontId="22" fillId="0" borderId="15" xfId="2" applyFont="1" applyBorder="1" applyAlignment="1">
      <alignment horizontal="left" vertical="center"/>
    </xf>
    <xf numFmtId="0" fontId="22" fillId="0" borderId="16" xfId="2" applyFont="1" applyBorder="1" applyAlignment="1">
      <alignment horizontal="left" vertical="center"/>
    </xf>
    <xf numFmtId="0" fontId="22" fillId="0" borderId="18" xfId="2" applyFont="1" applyBorder="1" applyAlignment="1">
      <alignment horizontal="left" vertical="center"/>
    </xf>
    <xf numFmtId="0" fontId="22" fillId="0" borderId="14" xfId="2" applyFont="1" applyBorder="1" applyAlignment="1">
      <alignment horizontal="left" vertical="center"/>
    </xf>
    <xf numFmtId="0" fontId="22" fillId="0" borderId="4" xfId="2" applyFont="1" applyBorder="1" applyAlignment="1">
      <alignment horizontal="center" vertical="center"/>
    </xf>
    <xf numFmtId="0" fontId="22" fillId="0" borderId="3" xfId="2" applyFont="1" applyBorder="1" applyAlignment="1">
      <alignment horizontal="center" vertical="center"/>
    </xf>
    <xf numFmtId="167" fontId="28" fillId="7" borderId="15" xfId="3" applyNumberFormat="1" applyFont="1" applyFill="1" applyBorder="1" applyAlignment="1">
      <alignment horizontal="right" vertical="center"/>
    </xf>
    <xf numFmtId="167" fontId="28" fillId="7" borderId="16" xfId="3" applyNumberFormat="1" applyFont="1" applyFill="1" applyBorder="1" applyAlignment="1">
      <alignment horizontal="right" vertical="center"/>
    </xf>
    <xf numFmtId="167" fontId="28" fillId="7" borderId="17" xfId="3" applyNumberFormat="1" applyFont="1" applyFill="1" applyBorder="1" applyAlignment="1">
      <alignment horizontal="right" vertical="center"/>
    </xf>
    <xf numFmtId="167" fontId="28" fillId="7" borderId="18" xfId="3" applyNumberFormat="1" applyFont="1" applyFill="1" applyBorder="1" applyAlignment="1">
      <alignment horizontal="right" vertical="center"/>
    </xf>
    <xf numFmtId="167" fontId="28" fillId="7" borderId="14" xfId="3" applyNumberFormat="1" applyFont="1" applyFill="1" applyBorder="1" applyAlignment="1">
      <alignment horizontal="right" vertical="center"/>
    </xf>
    <xf numFmtId="167" fontId="28" fillId="7" borderId="5" xfId="3" applyNumberFormat="1" applyFont="1" applyFill="1" applyBorder="1" applyAlignment="1">
      <alignment horizontal="right" vertical="center"/>
    </xf>
    <xf numFmtId="0" fontId="21" fillId="0" borderId="15" xfId="2" applyFont="1" applyBorder="1" applyAlignment="1">
      <alignment horizontal="center" vertical="center" wrapText="1"/>
    </xf>
    <xf numFmtId="0" fontId="21" fillId="0" borderId="16" xfId="2" applyFont="1" applyBorder="1" applyAlignment="1">
      <alignment horizontal="center" vertical="center" wrapText="1"/>
    </xf>
    <xf numFmtId="0" fontId="21" fillId="0" borderId="17" xfId="2" applyFont="1" applyBorder="1" applyAlignment="1">
      <alignment horizontal="center" vertical="center" wrapText="1"/>
    </xf>
    <xf numFmtId="0" fontId="21" fillId="0" borderId="18" xfId="2" applyFont="1" applyBorder="1" applyAlignment="1">
      <alignment horizontal="center" vertical="center" wrapText="1"/>
    </xf>
    <xf numFmtId="0" fontId="21" fillId="0" borderId="14" xfId="2" applyFont="1" applyBorder="1" applyAlignment="1">
      <alignment horizontal="center" vertical="center" wrapText="1"/>
    </xf>
    <xf numFmtId="0" fontId="21" fillId="0" borderId="5" xfId="2" applyFont="1" applyBorder="1" applyAlignment="1">
      <alignment horizontal="center" vertical="center" wrapText="1"/>
    </xf>
    <xf numFmtId="44" fontId="21" fillId="6" borderId="15" xfId="3" applyFont="1" applyFill="1" applyBorder="1" applyAlignment="1">
      <alignment horizontal="center" vertical="center" wrapText="1"/>
    </xf>
    <xf numFmtId="44" fontId="21" fillId="6" borderId="16" xfId="3" applyFont="1" applyFill="1" applyBorder="1" applyAlignment="1">
      <alignment horizontal="center" vertical="center" wrapText="1"/>
    </xf>
    <xf numFmtId="44" fontId="21" fillId="6" borderId="17" xfId="3" applyFont="1" applyFill="1" applyBorder="1" applyAlignment="1">
      <alignment horizontal="center" vertical="center" wrapText="1"/>
    </xf>
    <xf numFmtId="44" fontId="21" fillId="6" borderId="18" xfId="3" applyFont="1" applyFill="1" applyBorder="1" applyAlignment="1">
      <alignment horizontal="center" vertical="center" wrapText="1"/>
    </xf>
    <xf numFmtId="44" fontId="21" fillId="6" borderId="14" xfId="3" applyFont="1" applyFill="1" applyBorder="1" applyAlignment="1">
      <alignment horizontal="center" vertical="center" wrapText="1"/>
    </xf>
    <xf numFmtId="44" fontId="21" fillId="6" borderId="5" xfId="3" applyFont="1" applyFill="1" applyBorder="1" applyAlignment="1">
      <alignment horizontal="center" vertical="center" wrapText="1"/>
    </xf>
    <xf numFmtId="0" fontId="24" fillId="0" borderId="15" xfId="2" applyFont="1" applyFill="1" applyBorder="1" applyAlignment="1">
      <alignment horizontal="left" vertical="center"/>
    </xf>
    <xf numFmtId="0" fontId="24" fillId="0" borderId="16" xfId="2" applyFont="1" applyFill="1" applyBorder="1" applyAlignment="1">
      <alignment horizontal="left" vertical="center"/>
    </xf>
    <xf numFmtId="0" fontId="24" fillId="0" borderId="17" xfId="2" applyFont="1" applyFill="1" applyBorder="1" applyAlignment="1">
      <alignment horizontal="left" vertical="center"/>
    </xf>
    <xf numFmtId="0" fontId="24" fillId="0" borderId="18" xfId="2" applyFont="1" applyFill="1" applyBorder="1" applyAlignment="1">
      <alignment horizontal="left" vertical="center"/>
    </xf>
    <xf numFmtId="0" fontId="24" fillId="0" borderId="14" xfId="2" applyFont="1" applyFill="1" applyBorder="1" applyAlignment="1">
      <alignment horizontal="left" vertical="center"/>
    </xf>
    <xf numFmtId="0" fontId="24" fillId="0" borderId="5" xfId="2" applyFont="1" applyFill="1" applyBorder="1" applyAlignment="1">
      <alignment horizontal="left" vertical="center"/>
    </xf>
    <xf numFmtId="0" fontId="21" fillId="0" borderId="15" xfId="2" applyFont="1" applyBorder="1" applyAlignment="1">
      <alignment horizontal="center" vertical="center"/>
    </xf>
    <xf numFmtId="0" fontId="21" fillId="0" borderId="16" xfId="2" applyFont="1" applyBorder="1" applyAlignment="1">
      <alignment horizontal="center" vertical="center"/>
    </xf>
    <xf numFmtId="0" fontId="21" fillId="0" borderId="17" xfId="2" applyFont="1" applyBorder="1" applyAlignment="1">
      <alignment horizontal="center" vertical="center"/>
    </xf>
    <xf numFmtId="0" fontId="21" fillId="0" borderId="18" xfId="2" applyFont="1" applyBorder="1" applyAlignment="1">
      <alignment horizontal="center" vertical="center"/>
    </xf>
    <xf numFmtId="0" fontId="21" fillId="0" borderId="14" xfId="2" applyFont="1" applyBorder="1" applyAlignment="1">
      <alignment horizontal="center" vertical="center"/>
    </xf>
    <xf numFmtId="0" fontId="21" fillId="0" borderId="5" xfId="2" applyFont="1" applyBorder="1" applyAlignment="1">
      <alignment horizontal="center" vertical="center"/>
    </xf>
    <xf numFmtId="44" fontId="21" fillId="0" borderId="1" xfId="3" applyFont="1" applyBorder="1" applyAlignment="1">
      <alignment horizontal="center" vertical="center"/>
    </xf>
    <xf numFmtId="167" fontId="22" fillId="0" borderId="15" xfId="3" applyNumberFormat="1" applyFont="1" applyBorder="1" applyAlignment="1">
      <alignment horizontal="right" vertical="center"/>
    </xf>
    <xf numFmtId="167" fontId="22" fillId="0" borderId="16" xfId="3" applyNumberFormat="1" applyFont="1" applyBorder="1" applyAlignment="1">
      <alignment horizontal="right" vertical="center"/>
    </xf>
    <xf numFmtId="167" fontId="22" fillId="0" borderId="17" xfId="3" applyNumberFormat="1" applyFont="1" applyBorder="1" applyAlignment="1">
      <alignment horizontal="right" vertical="center"/>
    </xf>
    <xf numFmtId="167" fontId="22" fillId="0" borderId="18" xfId="3" applyNumberFormat="1" applyFont="1" applyBorder="1" applyAlignment="1">
      <alignment horizontal="right" vertical="center"/>
    </xf>
    <xf numFmtId="167" fontId="22" fillId="0" borderId="14" xfId="3" applyNumberFormat="1" applyFont="1" applyBorder="1" applyAlignment="1">
      <alignment horizontal="right" vertical="center"/>
    </xf>
    <xf numFmtId="167" fontId="22" fillId="0" borderId="5" xfId="3" applyNumberFormat="1" applyFont="1" applyBorder="1" applyAlignment="1">
      <alignment horizontal="right" vertical="center"/>
    </xf>
    <xf numFmtId="0" fontId="22" fillId="0" borderId="15" xfId="2" applyFont="1" applyBorder="1" applyAlignment="1">
      <alignment horizontal="justify" vertical="center" wrapText="1"/>
    </xf>
    <xf numFmtId="0" fontId="22" fillId="0" borderId="16" xfId="2" applyFont="1" applyBorder="1" applyAlignment="1">
      <alignment horizontal="justify" vertical="center" wrapText="1"/>
    </xf>
    <xf numFmtId="0" fontId="22" fillId="0" borderId="17" xfId="2" applyFont="1" applyBorder="1" applyAlignment="1">
      <alignment horizontal="justify" vertical="center" wrapText="1"/>
    </xf>
    <xf numFmtId="0" fontId="22" fillId="0" borderId="19" xfId="2" applyFont="1" applyBorder="1" applyAlignment="1">
      <alignment horizontal="justify" vertical="center" wrapText="1"/>
    </xf>
    <xf numFmtId="0" fontId="22" fillId="0" borderId="0" xfId="2" applyFont="1" applyBorder="1" applyAlignment="1">
      <alignment horizontal="justify" vertical="center" wrapText="1"/>
    </xf>
    <xf numFmtId="0" fontId="22" fillId="0" borderId="20" xfId="2" applyFont="1" applyBorder="1" applyAlignment="1">
      <alignment horizontal="justify" vertical="center" wrapText="1"/>
    </xf>
    <xf numFmtId="0" fontId="22" fillId="0" borderId="18" xfId="2" applyFont="1" applyBorder="1" applyAlignment="1">
      <alignment horizontal="justify" vertical="center" wrapText="1"/>
    </xf>
    <xf numFmtId="0" fontId="22" fillId="0" borderId="14" xfId="2" applyFont="1" applyBorder="1" applyAlignment="1">
      <alignment horizontal="justify" vertical="center" wrapText="1"/>
    </xf>
    <xf numFmtId="0" fontId="22" fillId="0" borderId="5" xfId="2" applyFont="1" applyBorder="1" applyAlignment="1">
      <alignment horizontal="justify" vertical="center" wrapText="1"/>
    </xf>
    <xf numFmtId="44" fontId="22" fillId="0" borderId="15" xfId="2" applyNumberFormat="1" applyFont="1" applyBorder="1" applyAlignment="1">
      <alignment horizontal="left" vertical="center" wrapText="1"/>
    </xf>
    <xf numFmtId="0" fontId="22" fillId="0" borderId="16" xfId="2" applyFont="1" applyBorder="1" applyAlignment="1">
      <alignment horizontal="left" vertical="center" wrapText="1"/>
    </xf>
    <xf numFmtId="0" fontId="22" fillId="0" borderId="17" xfId="2" applyFont="1" applyBorder="1" applyAlignment="1">
      <alignment horizontal="left" vertical="center" wrapText="1"/>
    </xf>
    <xf numFmtId="0" fontId="22" fillId="0" borderId="19" xfId="2" applyFont="1" applyBorder="1" applyAlignment="1">
      <alignment horizontal="left" vertical="center" wrapText="1"/>
    </xf>
    <xf numFmtId="0" fontId="22" fillId="0" borderId="0" xfId="2" applyFont="1" applyAlignment="1">
      <alignment horizontal="left" vertical="center" wrapText="1"/>
    </xf>
    <xf numFmtId="0" fontId="22" fillId="0" borderId="20" xfId="2" applyFont="1" applyBorder="1" applyAlignment="1">
      <alignment horizontal="left" vertical="center" wrapText="1"/>
    </xf>
    <xf numFmtId="0" fontId="22" fillId="0" borderId="18" xfId="2" applyFont="1" applyBorder="1" applyAlignment="1">
      <alignment horizontal="left" vertical="center" wrapText="1"/>
    </xf>
    <xf numFmtId="0" fontId="22" fillId="0" borderId="14" xfId="2" applyFont="1" applyBorder="1" applyAlignment="1">
      <alignment horizontal="left" vertical="center" wrapText="1"/>
    </xf>
    <xf numFmtId="0" fontId="22" fillId="0" borderId="5" xfId="2" applyFont="1" applyBorder="1" applyAlignment="1">
      <alignment horizontal="left" vertical="center" wrapText="1"/>
    </xf>
    <xf numFmtId="166" fontId="22" fillId="0" borderId="15" xfId="2" applyNumberFormat="1" applyFont="1" applyBorder="1" applyAlignment="1">
      <alignment horizontal="center" vertical="center" wrapText="1"/>
    </xf>
    <xf numFmtId="0" fontId="22" fillId="0" borderId="16" xfId="2" applyFont="1" applyBorder="1" applyAlignment="1">
      <alignment horizontal="center" vertical="center" wrapText="1"/>
    </xf>
    <xf numFmtId="0" fontId="22" fillId="0" borderId="17" xfId="2" applyFont="1" applyBorder="1" applyAlignment="1">
      <alignment horizontal="center" vertical="center" wrapText="1"/>
    </xf>
    <xf numFmtId="0" fontId="22" fillId="0" borderId="19" xfId="2" applyFont="1" applyBorder="1" applyAlignment="1">
      <alignment horizontal="center" vertical="center" wrapText="1"/>
    </xf>
    <xf numFmtId="0" fontId="22" fillId="0" borderId="0" xfId="2" applyFont="1" applyAlignment="1">
      <alignment horizontal="center" vertical="center" wrapText="1"/>
    </xf>
    <xf numFmtId="0" fontId="22" fillId="0" borderId="20" xfId="2" applyFont="1" applyBorder="1" applyAlignment="1">
      <alignment horizontal="center" vertical="center" wrapText="1"/>
    </xf>
    <xf numFmtId="0" fontId="22" fillId="0" borderId="18" xfId="2" applyFont="1" applyBorder="1" applyAlignment="1">
      <alignment horizontal="center" vertical="center" wrapText="1"/>
    </xf>
    <xf numFmtId="0" fontId="22" fillId="0" borderId="14" xfId="2" applyFont="1" applyBorder="1" applyAlignment="1">
      <alignment horizontal="center" vertical="center" wrapText="1"/>
    </xf>
    <xf numFmtId="0" fontId="22" fillId="0" borderId="5" xfId="2" applyFont="1" applyBorder="1" applyAlignment="1">
      <alignment horizontal="center" vertical="center" wrapText="1"/>
    </xf>
    <xf numFmtId="44" fontId="22" fillId="0" borderId="15" xfId="2" applyNumberFormat="1" applyFont="1" applyBorder="1" applyAlignment="1">
      <alignment horizontal="center" vertical="center" wrapText="1"/>
    </xf>
    <xf numFmtId="44" fontId="22" fillId="0" borderId="16" xfId="2" applyNumberFormat="1" applyFont="1" applyBorder="1" applyAlignment="1">
      <alignment horizontal="center" vertical="center" wrapText="1"/>
    </xf>
    <xf numFmtId="44" fontId="22" fillId="0" borderId="17" xfId="2" applyNumberFormat="1" applyFont="1" applyBorder="1" applyAlignment="1">
      <alignment horizontal="center" vertical="center" wrapText="1"/>
    </xf>
    <xf numFmtId="44" fontId="22" fillId="0" borderId="19" xfId="2" applyNumberFormat="1" applyFont="1" applyBorder="1" applyAlignment="1">
      <alignment horizontal="center" vertical="center" wrapText="1"/>
    </xf>
    <xf numFmtId="44" fontId="22" fillId="0" borderId="0" xfId="2" applyNumberFormat="1" applyFont="1" applyBorder="1" applyAlignment="1">
      <alignment horizontal="center" vertical="center" wrapText="1"/>
    </xf>
    <xf numFmtId="44" fontId="22" fillId="0" borderId="20" xfId="2" applyNumberFormat="1" applyFont="1" applyBorder="1" applyAlignment="1">
      <alignment horizontal="center" vertical="center" wrapText="1"/>
    </xf>
    <xf numFmtId="44" fontId="22" fillId="0" borderId="18" xfId="2" applyNumberFormat="1" applyFont="1" applyBorder="1" applyAlignment="1">
      <alignment horizontal="center" vertical="center" wrapText="1"/>
    </xf>
    <xf numFmtId="44" fontId="22" fillId="0" borderId="14" xfId="2" applyNumberFormat="1" applyFont="1" applyBorder="1" applyAlignment="1">
      <alignment horizontal="center" vertical="center" wrapText="1"/>
    </xf>
    <xf numFmtId="44" fontId="22" fillId="0" borderId="5" xfId="2" applyNumberFormat="1" applyFont="1" applyBorder="1" applyAlignment="1">
      <alignment horizontal="center" vertical="center" wrapText="1"/>
    </xf>
    <xf numFmtId="1" fontId="22" fillId="0" borderId="15" xfId="2" applyNumberFormat="1" applyFont="1" applyBorder="1" applyAlignment="1">
      <alignment horizontal="center" vertical="center" wrapText="1"/>
    </xf>
    <xf numFmtId="44" fontId="22" fillId="0" borderId="15" xfId="3" applyFont="1" applyBorder="1" applyAlignment="1">
      <alignment horizontal="center" vertical="center" wrapText="1"/>
    </xf>
    <xf numFmtId="44" fontId="22" fillId="0" borderId="16" xfId="3" applyFont="1" applyBorder="1" applyAlignment="1">
      <alignment horizontal="center" vertical="center" wrapText="1"/>
    </xf>
    <xf numFmtId="44" fontId="22" fillId="0" borderId="17" xfId="3" applyFont="1" applyBorder="1" applyAlignment="1">
      <alignment horizontal="center" vertical="center" wrapText="1"/>
    </xf>
    <xf numFmtId="44" fontId="22" fillId="0" borderId="19" xfId="3" applyFont="1" applyBorder="1" applyAlignment="1">
      <alignment horizontal="center" vertical="center" wrapText="1"/>
    </xf>
    <xf numFmtId="44" fontId="22" fillId="0" borderId="0" xfId="3" applyFont="1" applyBorder="1" applyAlignment="1">
      <alignment horizontal="center" vertical="center" wrapText="1"/>
    </xf>
    <xf numFmtId="44" fontId="22" fillId="0" borderId="20" xfId="3" applyFont="1" applyBorder="1" applyAlignment="1">
      <alignment horizontal="center" vertical="center" wrapText="1"/>
    </xf>
    <xf numFmtId="44" fontId="22" fillId="0" borderId="18" xfId="3" applyFont="1" applyBorder="1" applyAlignment="1">
      <alignment horizontal="center" vertical="center" wrapText="1"/>
    </xf>
    <xf numFmtId="44" fontId="22" fillId="0" borderId="14" xfId="3" applyFont="1" applyBorder="1" applyAlignment="1">
      <alignment horizontal="center" vertical="center" wrapText="1"/>
    </xf>
    <xf numFmtId="44" fontId="22" fillId="0" borderId="5" xfId="3" applyFont="1" applyBorder="1" applyAlignment="1">
      <alignment horizontal="center" vertical="center" wrapText="1"/>
    </xf>
    <xf numFmtId="0" fontId="21" fillId="0" borderId="19" xfId="2" applyFont="1" applyBorder="1" applyAlignment="1">
      <alignment horizontal="center" vertical="center"/>
    </xf>
    <xf numFmtId="0" fontId="21" fillId="0" borderId="0" xfId="2" applyFont="1" applyBorder="1" applyAlignment="1">
      <alignment horizontal="center" vertical="center"/>
    </xf>
    <xf numFmtId="0" fontId="21" fillId="0" borderId="20" xfId="2" applyFont="1" applyBorder="1" applyAlignment="1">
      <alignment horizontal="center" vertical="center"/>
    </xf>
    <xf numFmtId="0" fontId="22" fillId="0" borderId="2" xfId="2" applyFont="1" applyBorder="1" applyAlignment="1">
      <alignment horizontal="left" vertical="center"/>
    </xf>
    <xf numFmtId="0" fontId="22" fillId="0" borderId="4" xfId="2" applyFont="1" applyBorder="1" applyAlignment="1">
      <alignment horizontal="left" vertical="center"/>
    </xf>
    <xf numFmtId="0" fontId="22" fillId="0" borderId="3" xfId="2" applyFont="1" applyBorder="1" applyAlignment="1">
      <alignment horizontal="left" vertical="center"/>
    </xf>
    <xf numFmtId="0" fontId="21" fillId="0" borderId="19" xfId="2" applyFont="1" applyBorder="1" applyAlignment="1">
      <alignment horizontal="center" vertical="center" wrapText="1"/>
    </xf>
    <xf numFmtId="0" fontId="21" fillId="0" borderId="0" xfId="2" applyFont="1" applyAlignment="1">
      <alignment horizontal="center" vertical="center" wrapText="1"/>
    </xf>
    <xf numFmtId="0" fontId="21" fillId="0" borderId="20" xfId="2" applyFont="1" applyBorder="1" applyAlignment="1">
      <alignment horizontal="center" vertical="center" wrapText="1"/>
    </xf>
    <xf numFmtId="0" fontId="21" fillId="0" borderId="0" xfId="2" applyFont="1" applyBorder="1" applyAlignment="1">
      <alignment horizontal="center" vertical="center" wrapText="1"/>
    </xf>
    <xf numFmtId="0" fontId="21" fillId="0" borderId="2" xfId="2" applyFont="1" applyBorder="1" applyAlignment="1">
      <alignment horizontal="right" vertical="center"/>
    </xf>
    <xf numFmtId="0" fontId="21" fillId="0" borderId="4" xfId="2" applyFont="1" applyBorder="1" applyAlignment="1">
      <alignment horizontal="right" vertical="center"/>
    </xf>
    <xf numFmtId="0" fontId="21" fillId="0" borderId="3" xfId="2" applyFont="1" applyBorder="1" applyAlignment="1">
      <alignment horizontal="right" vertical="center"/>
    </xf>
    <xf numFmtId="44" fontId="21" fillId="0" borderId="2" xfId="3" applyFont="1" applyBorder="1" applyAlignment="1">
      <alignment horizontal="center" vertical="center"/>
    </xf>
    <xf numFmtId="44" fontId="21" fillId="0" borderId="4" xfId="3" applyFont="1" applyBorder="1" applyAlignment="1">
      <alignment horizontal="center" vertical="center"/>
    </xf>
    <xf numFmtId="44" fontId="21" fillId="0" borderId="3" xfId="3" applyFont="1" applyBorder="1" applyAlignment="1">
      <alignment horizontal="center" vertical="center"/>
    </xf>
    <xf numFmtId="0" fontId="22" fillId="0" borderId="2" xfId="2" applyFont="1" applyBorder="1" applyAlignment="1">
      <alignment horizontal="center" vertical="center"/>
    </xf>
    <xf numFmtId="0" fontId="21" fillId="0" borderId="15" xfId="2" applyFont="1" applyBorder="1" applyAlignment="1">
      <alignment horizontal="right" vertical="center"/>
    </xf>
    <xf numFmtId="0" fontId="21" fillId="0" borderId="16" xfId="2" applyFont="1" applyBorder="1" applyAlignment="1">
      <alignment horizontal="right" vertical="center"/>
    </xf>
    <xf numFmtId="0" fontId="21" fillId="0" borderId="17" xfId="2" applyFont="1" applyBorder="1" applyAlignment="1">
      <alignment horizontal="right" vertical="center"/>
    </xf>
    <xf numFmtId="44" fontId="21" fillId="6" borderId="2" xfId="3" applyFont="1" applyFill="1" applyBorder="1" applyAlignment="1">
      <alignment horizontal="center" vertical="center"/>
    </xf>
    <xf numFmtId="44" fontId="21" fillId="6" borderId="4" xfId="3" applyFont="1" applyFill="1" applyBorder="1" applyAlignment="1">
      <alignment horizontal="center" vertical="center"/>
    </xf>
    <xf numFmtId="44" fontId="21" fillId="6" borderId="3" xfId="3" applyFont="1" applyFill="1" applyBorder="1" applyAlignment="1">
      <alignment horizontal="center" vertical="center"/>
    </xf>
    <xf numFmtId="44" fontId="21" fillId="6" borderId="15" xfId="3" applyFont="1" applyFill="1" applyBorder="1" applyAlignment="1">
      <alignment horizontal="center" vertical="center"/>
    </xf>
    <xf numFmtId="44" fontId="21" fillId="6" borderId="16" xfId="3" applyFont="1" applyFill="1" applyBorder="1" applyAlignment="1">
      <alignment horizontal="center" vertical="center"/>
    </xf>
    <xf numFmtId="44" fontId="21" fillId="6" borderId="17" xfId="3" applyFont="1" applyFill="1" applyBorder="1" applyAlignment="1">
      <alignment horizontal="center" vertical="center"/>
    </xf>
    <xf numFmtId="0" fontId="24" fillId="0" borderId="2" xfId="2" applyFont="1" applyFill="1" applyBorder="1" applyAlignment="1">
      <alignment horizontal="left" vertical="center"/>
    </xf>
    <xf numFmtId="0" fontId="24" fillId="0" borderId="4" xfId="2" applyFont="1" applyFill="1" applyBorder="1" applyAlignment="1">
      <alignment horizontal="left" vertical="center"/>
    </xf>
    <xf numFmtId="0" fontId="24" fillId="0" borderId="3" xfId="2" applyFont="1" applyFill="1" applyBorder="1" applyAlignment="1">
      <alignment horizontal="left" vertical="center"/>
    </xf>
    <xf numFmtId="0" fontId="21" fillId="5" borderId="2" xfId="2" applyFont="1" applyFill="1" applyBorder="1" applyAlignment="1">
      <alignment horizontal="center" vertical="center"/>
    </xf>
    <xf numFmtId="0" fontId="21" fillId="5" borderId="4" xfId="2" applyFont="1" applyFill="1" applyBorder="1" applyAlignment="1">
      <alignment horizontal="center" vertical="center"/>
    </xf>
    <xf numFmtId="0" fontId="21" fillId="5" borderId="3" xfId="2" applyFont="1" applyFill="1" applyBorder="1" applyAlignment="1">
      <alignment horizontal="center" vertical="center"/>
    </xf>
    <xf numFmtId="0" fontId="22" fillId="5" borderId="2" xfId="2" applyFont="1" applyFill="1" applyBorder="1" applyAlignment="1">
      <alignment horizontal="center" vertical="center"/>
    </xf>
    <xf numFmtId="0" fontId="22" fillId="5" borderId="4" xfId="2" applyFont="1" applyFill="1" applyBorder="1" applyAlignment="1">
      <alignment horizontal="center" vertical="center"/>
    </xf>
    <xf numFmtId="0" fontId="22" fillId="5" borderId="3" xfId="2" applyFont="1" applyFill="1" applyBorder="1" applyAlignment="1">
      <alignment horizontal="center" vertical="center"/>
    </xf>
    <xf numFmtId="44" fontId="22" fillId="0" borderId="2" xfId="3" applyFont="1" applyBorder="1" applyAlignment="1">
      <alignment horizontal="center" vertical="center"/>
    </xf>
    <xf numFmtId="44" fontId="22" fillId="0" borderId="4" xfId="3" applyFont="1" applyBorder="1" applyAlignment="1">
      <alignment horizontal="center" vertical="center"/>
    </xf>
    <xf numFmtId="44" fontId="22" fillId="0" borderId="3" xfId="3" applyFont="1" applyBorder="1" applyAlignment="1">
      <alignment horizontal="center" vertical="center"/>
    </xf>
    <xf numFmtId="10" fontId="22" fillId="12" borderId="2" xfId="5" applyNumberFormat="1" applyFont="1" applyFill="1" applyBorder="1" applyAlignment="1">
      <alignment horizontal="center" vertical="center"/>
    </xf>
    <xf numFmtId="10" fontId="22" fillId="12" borderId="4" xfId="5" applyNumberFormat="1" applyFont="1" applyFill="1" applyBorder="1" applyAlignment="1">
      <alignment horizontal="center" vertical="center"/>
    </xf>
    <xf numFmtId="10" fontId="22" fillId="12" borderId="3" xfId="5" applyNumberFormat="1" applyFont="1" applyFill="1" applyBorder="1" applyAlignment="1">
      <alignment horizontal="center" vertical="center"/>
    </xf>
    <xf numFmtId="0" fontId="21" fillId="0" borderId="2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/>
    </xf>
    <xf numFmtId="0" fontId="21" fillId="0" borderId="3" xfId="2" applyFont="1" applyBorder="1" applyAlignment="1">
      <alignment horizontal="center" vertical="center"/>
    </xf>
    <xf numFmtId="0" fontId="21" fillId="14" borderId="2" xfId="2" applyFont="1" applyFill="1" applyBorder="1" applyAlignment="1">
      <alignment horizontal="left" vertical="center"/>
    </xf>
    <xf numFmtId="0" fontId="21" fillId="14" borderId="4" xfId="2" applyFont="1" applyFill="1" applyBorder="1" applyAlignment="1">
      <alignment horizontal="left" vertical="center"/>
    </xf>
    <xf numFmtId="0" fontId="21" fillId="14" borderId="3" xfId="2" applyFont="1" applyFill="1" applyBorder="1" applyAlignment="1">
      <alignment horizontal="left" vertical="center"/>
    </xf>
    <xf numFmtId="0" fontId="21" fillId="5" borderId="2" xfId="2" applyFont="1" applyFill="1" applyBorder="1" applyAlignment="1">
      <alignment horizontal="left" vertical="center"/>
    </xf>
    <xf numFmtId="0" fontId="21" fillId="5" borderId="4" xfId="2" applyFont="1" applyFill="1" applyBorder="1" applyAlignment="1">
      <alignment horizontal="left" vertical="center"/>
    </xf>
    <xf numFmtId="0" fontId="21" fillId="5" borderId="3" xfId="2" applyFont="1" applyFill="1" applyBorder="1" applyAlignment="1">
      <alignment horizontal="left" vertical="center"/>
    </xf>
    <xf numFmtId="0" fontId="22" fillId="12" borderId="2" xfId="2" applyFont="1" applyFill="1" applyBorder="1" applyAlignment="1">
      <alignment horizontal="center" vertical="center"/>
    </xf>
    <xf numFmtId="0" fontId="22" fillId="12" borderId="4" xfId="2" applyFont="1" applyFill="1" applyBorder="1" applyAlignment="1">
      <alignment horizontal="center" vertical="center"/>
    </xf>
    <xf numFmtId="0" fontId="22" fillId="12" borderId="3" xfId="2" applyFont="1" applyFill="1" applyBorder="1" applyAlignment="1">
      <alignment horizontal="center" vertical="center"/>
    </xf>
    <xf numFmtId="10" fontId="22" fillId="12" borderId="2" xfId="2" applyNumberFormat="1" applyFont="1" applyFill="1" applyBorder="1" applyAlignment="1">
      <alignment horizontal="center" vertical="center"/>
    </xf>
    <xf numFmtId="10" fontId="22" fillId="12" borderId="4" xfId="2" applyNumberFormat="1" applyFont="1" applyFill="1" applyBorder="1" applyAlignment="1">
      <alignment horizontal="center" vertical="center"/>
    </xf>
    <xf numFmtId="10" fontId="22" fillId="12" borderId="3" xfId="2" applyNumberFormat="1" applyFont="1" applyFill="1" applyBorder="1" applyAlignment="1">
      <alignment horizontal="center" vertical="center"/>
    </xf>
    <xf numFmtId="44" fontId="22" fillId="0" borderId="2" xfId="3" applyFont="1" applyFill="1" applyBorder="1" applyAlignment="1">
      <alignment horizontal="center" vertical="center"/>
    </xf>
    <xf numFmtId="44" fontId="22" fillId="0" borderId="4" xfId="3" applyFont="1" applyFill="1" applyBorder="1" applyAlignment="1">
      <alignment horizontal="center" vertical="center"/>
    </xf>
    <xf numFmtId="44" fontId="22" fillId="0" borderId="3" xfId="3" applyFont="1" applyFill="1" applyBorder="1" applyAlignment="1">
      <alignment horizontal="center" vertical="center"/>
    </xf>
    <xf numFmtId="0" fontId="22" fillId="0" borderId="17" xfId="2" applyFont="1" applyBorder="1" applyAlignment="1">
      <alignment horizontal="left" vertical="center"/>
    </xf>
    <xf numFmtId="0" fontId="22" fillId="0" borderId="5" xfId="2" applyFont="1" applyBorder="1" applyAlignment="1">
      <alignment horizontal="left" vertical="center"/>
    </xf>
    <xf numFmtId="14" fontId="21" fillId="12" borderId="1" xfId="3" applyNumberFormat="1" applyFont="1" applyFill="1" applyBorder="1" applyAlignment="1">
      <alignment horizontal="center" vertical="center"/>
    </xf>
    <xf numFmtId="0" fontId="21" fillId="12" borderId="1" xfId="3" applyNumberFormat="1" applyFont="1" applyFill="1" applyBorder="1" applyAlignment="1">
      <alignment horizontal="center" vertical="center"/>
    </xf>
    <xf numFmtId="0" fontId="21" fillId="3" borderId="15" xfId="2" applyFont="1" applyFill="1" applyBorder="1" applyAlignment="1">
      <alignment horizontal="left" vertical="center"/>
    </xf>
    <xf numFmtId="0" fontId="21" fillId="3" borderId="16" xfId="2" applyFont="1" applyFill="1" applyBorder="1" applyAlignment="1">
      <alignment horizontal="left" vertical="center"/>
    </xf>
    <xf numFmtId="0" fontId="21" fillId="3" borderId="17" xfId="2" applyFont="1" applyFill="1" applyBorder="1" applyAlignment="1">
      <alignment horizontal="left" vertical="center"/>
    </xf>
    <xf numFmtId="0" fontId="21" fillId="3" borderId="18" xfId="2" applyFont="1" applyFill="1" applyBorder="1" applyAlignment="1">
      <alignment horizontal="left" vertical="center"/>
    </xf>
    <xf numFmtId="0" fontId="21" fillId="3" borderId="14" xfId="2" applyFont="1" applyFill="1" applyBorder="1" applyAlignment="1">
      <alignment horizontal="left" vertical="center"/>
    </xf>
    <xf numFmtId="0" fontId="21" fillId="3" borderId="5" xfId="2" applyFont="1" applyFill="1" applyBorder="1" applyAlignment="1">
      <alignment horizontal="left" vertical="center"/>
    </xf>
    <xf numFmtId="0" fontId="21" fillId="11" borderId="15" xfId="2" applyFont="1" applyFill="1" applyBorder="1" applyAlignment="1">
      <alignment horizontal="center" vertical="center"/>
    </xf>
    <xf numFmtId="0" fontId="21" fillId="11" borderId="17" xfId="2" applyFont="1" applyFill="1" applyBorder="1" applyAlignment="1">
      <alignment horizontal="center" vertical="center"/>
    </xf>
    <xf numFmtId="0" fontId="21" fillId="11" borderId="18" xfId="2" applyFont="1" applyFill="1" applyBorder="1" applyAlignment="1">
      <alignment horizontal="center" vertical="center"/>
    </xf>
    <xf numFmtId="0" fontId="21" fillId="11" borderId="5" xfId="2" applyFont="1" applyFill="1" applyBorder="1" applyAlignment="1">
      <alignment horizontal="center" vertical="center"/>
    </xf>
    <xf numFmtId="0" fontId="21" fillId="11" borderId="15" xfId="2" applyFont="1" applyFill="1" applyBorder="1" applyAlignment="1">
      <alignment horizontal="left" vertical="center"/>
    </xf>
    <xf numFmtId="0" fontId="21" fillId="11" borderId="16" xfId="2" applyFont="1" applyFill="1" applyBorder="1" applyAlignment="1">
      <alignment horizontal="left" vertical="center"/>
    </xf>
    <xf numFmtId="0" fontId="21" fillId="11" borderId="17" xfId="2" applyFont="1" applyFill="1" applyBorder="1" applyAlignment="1">
      <alignment horizontal="left" vertical="center"/>
    </xf>
    <xf numFmtId="0" fontId="21" fillId="11" borderId="18" xfId="2" applyFont="1" applyFill="1" applyBorder="1" applyAlignment="1">
      <alignment horizontal="left" vertical="center"/>
    </xf>
    <xf numFmtId="0" fontId="21" fillId="11" borderId="14" xfId="2" applyFont="1" applyFill="1" applyBorder="1" applyAlignment="1">
      <alignment horizontal="left" vertical="center"/>
    </xf>
    <xf numFmtId="0" fontId="21" fillId="11" borderId="5" xfId="2" applyFont="1" applyFill="1" applyBorder="1" applyAlignment="1">
      <alignment horizontal="left" vertical="center"/>
    </xf>
    <xf numFmtId="0" fontId="21" fillId="11" borderId="16" xfId="2" applyFont="1" applyFill="1" applyBorder="1" applyAlignment="1">
      <alignment horizontal="center" vertical="center"/>
    </xf>
    <xf numFmtId="0" fontId="21" fillId="11" borderId="14" xfId="2" applyFont="1" applyFill="1" applyBorder="1" applyAlignment="1">
      <alignment horizontal="center" vertical="center"/>
    </xf>
    <xf numFmtId="0" fontId="22" fillId="0" borderId="15" xfId="2" applyFont="1" applyBorder="1" applyAlignment="1">
      <alignment horizontal="left" vertical="center" wrapText="1"/>
    </xf>
    <xf numFmtId="39" fontId="21" fillId="12" borderId="15" xfId="4" applyNumberFormat="1" applyFont="1" applyFill="1" applyBorder="1" applyAlignment="1">
      <alignment horizontal="center" vertical="center"/>
    </xf>
    <xf numFmtId="39" fontId="21" fillId="12" borderId="16" xfId="4" applyNumberFormat="1" applyFont="1" applyFill="1" applyBorder="1" applyAlignment="1">
      <alignment horizontal="center" vertical="center"/>
    </xf>
    <xf numFmtId="39" fontId="21" fillId="12" borderId="17" xfId="4" applyNumberFormat="1" applyFont="1" applyFill="1" applyBorder="1" applyAlignment="1">
      <alignment horizontal="center" vertical="center"/>
    </xf>
    <xf numFmtId="39" fontId="21" fillId="12" borderId="18" xfId="4" applyNumberFormat="1" applyFont="1" applyFill="1" applyBorder="1" applyAlignment="1">
      <alignment horizontal="center" vertical="center"/>
    </xf>
    <xf numFmtId="39" fontId="21" fillId="12" borderId="14" xfId="4" applyNumberFormat="1" applyFont="1" applyFill="1" applyBorder="1" applyAlignment="1">
      <alignment horizontal="center" vertical="center"/>
    </xf>
    <xf numFmtId="39" fontId="21" fillId="12" borderId="5" xfId="4" applyNumberFormat="1" applyFont="1" applyFill="1" applyBorder="1" applyAlignment="1">
      <alignment horizontal="center" vertical="center"/>
    </xf>
    <xf numFmtId="0" fontId="25" fillId="0" borderId="1" xfId="3" applyNumberFormat="1" applyFont="1" applyBorder="1" applyAlignment="1">
      <alignment horizontal="center" vertical="center"/>
    </xf>
    <xf numFmtId="0" fontId="21" fillId="0" borderId="1" xfId="3" applyNumberFormat="1" applyFont="1" applyBorder="1" applyAlignment="1">
      <alignment horizontal="center" vertical="center"/>
    </xf>
    <xf numFmtId="0" fontId="21" fillId="0" borderId="2" xfId="3" applyNumberFormat="1" applyFont="1" applyBorder="1" applyAlignment="1">
      <alignment horizontal="center" vertical="center"/>
    </xf>
    <xf numFmtId="0" fontId="21" fillId="0" borderId="4" xfId="3" applyNumberFormat="1" applyFont="1" applyBorder="1" applyAlignment="1">
      <alignment horizontal="center" vertical="center"/>
    </xf>
    <xf numFmtId="0" fontId="21" fillId="0" borderId="3" xfId="3" applyNumberFormat="1" applyFont="1" applyBorder="1" applyAlignment="1">
      <alignment horizontal="center" vertical="center"/>
    </xf>
    <xf numFmtId="0" fontId="22" fillId="0" borderId="2" xfId="2" applyFont="1" applyBorder="1" applyAlignment="1">
      <alignment horizontal="left" vertical="center" wrapText="1"/>
    </xf>
    <xf numFmtId="0" fontId="22" fillId="0" borderId="4" xfId="2" applyFont="1" applyBorder="1" applyAlignment="1">
      <alignment horizontal="left" vertical="center" wrapText="1"/>
    </xf>
    <xf numFmtId="0" fontId="22" fillId="0" borderId="3" xfId="2" applyFont="1" applyBorder="1" applyAlignment="1">
      <alignment horizontal="left" vertical="center" wrapText="1"/>
    </xf>
    <xf numFmtId="14" fontId="22" fillId="0" borderId="2" xfId="2" applyNumberFormat="1" applyFont="1" applyBorder="1" applyAlignment="1">
      <alignment horizontal="center" vertical="center" wrapText="1"/>
    </xf>
    <xf numFmtId="14" fontId="22" fillId="0" borderId="4" xfId="2" applyNumberFormat="1" applyFont="1" applyBorder="1" applyAlignment="1">
      <alignment horizontal="center" vertical="center" wrapText="1"/>
    </xf>
    <xf numFmtId="14" fontId="22" fillId="0" borderId="3" xfId="2" applyNumberFormat="1" applyFont="1" applyBorder="1" applyAlignment="1">
      <alignment horizontal="center" vertical="center" wrapText="1"/>
    </xf>
    <xf numFmtId="1" fontId="21" fillId="12" borderId="2" xfId="2" applyNumberFormat="1" applyFont="1" applyFill="1" applyBorder="1" applyAlignment="1">
      <alignment horizontal="center" vertical="center" wrapText="1"/>
    </xf>
    <xf numFmtId="1" fontId="21" fillId="12" borderId="4" xfId="2" applyNumberFormat="1" applyFont="1" applyFill="1" applyBorder="1" applyAlignment="1">
      <alignment horizontal="center" vertical="center" wrapText="1"/>
    </xf>
    <xf numFmtId="1" fontId="21" fillId="12" borderId="3" xfId="2" applyNumberFormat="1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left" vertical="center"/>
    </xf>
    <xf numFmtId="0" fontId="21" fillId="6" borderId="15" xfId="2" applyFont="1" applyFill="1" applyBorder="1" applyAlignment="1">
      <alignment horizontal="left" vertical="center"/>
    </xf>
    <xf numFmtId="0" fontId="21" fillId="6" borderId="16" xfId="2" applyFont="1" applyFill="1" applyBorder="1" applyAlignment="1">
      <alignment horizontal="left" vertical="center"/>
    </xf>
    <xf numFmtId="0" fontId="21" fillId="6" borderId="17" xfId="2" applyFont="1" applyFill="1" applyBorder="1" applyAlignment="1">
      <alignment horizontal="left" vertical="center"/>
    </xf>
    <xf numFmtId="0" fontId="21" fillId="6" borderId="18" xfId="2" applyFont="1" applyFill="1" applyBorder="1" applyAlignment="1">
      <alignment horizontal="left" vertical="center"/>
    </xf>
    <xf numFmtId="0" fontId="21" fillId="6" borderId="14" xfId="2" applyFont="1" applyFill="1" applyBorder="1" applyAlignment="1">
      <alignment horizontal="left" vertical="center"/>
    </xf>
    <xf numFmtId="0" fontId="21" fillId="6" borderId="5" xfId="2" applyFont="1" applyFill="1" applyBorder="1" applyAlignment="1">
      <alignment horizontal="left" vertical="center"/>
    </xf>
    <xf numFmtId="0" fontId="22" fillId="12" borderId="15" xfId="3" applyNumberFormat="1" applyFont="1" applyFill="1" applyBorder="1" applyAlignment="1">
      <alignment horizontal="left" vertical="center"/>
    </xf>
    <xf numFmtId="0" fontId="22" fillId="12" borderId="16" xfId="3" applyNumberFormat="1" applyFont="1" applyFill="1" applyBorder="1" applyAlignment="1">
      <alignment horizontal="left" vertical="center"/>
    </xf>
    <xf numFmtId="0" fontId="22" fillId="12" borderId="17" xfId="3" applyNumberFormat="1" applyFont="1" applyFill="1" applyBorder="1" applyAlignment="1">
      <alignment horizontal="left" vertical="center"/>
    </xf>
    <xf numFmtId="0" fontId="22" fillId="12" borderId="18" xfId="3" applyNumberFormat="1" applyFont="1" applyFill="1" applyBorder="1" applyAlignment="1">
      <alignment horizontal="left" vertical="center"/>
    </xf>
    <xf numFmtId="0" fontId="22" fillId="12" borderId="14" xfId="3" applyNumberFormat="1" applyFont="1" applyFill="1" applyBorder="1" applyAlignment="1">
      <alignment horizontal="left" vertical="center"/>
    </xf>
    <xf numFmtId="0" fontId="22" fillId="12" borderId="5" xfId="3" applyNumberFormat="1" applyFont="1" applyFill="1" applyBorder="1" applyAlignment="1">
      <alignment horizontal="left" vertical="center"/>
    </xf>
    <xf numFmtId="0" fontId="21" fillId="0" borderId="2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 wrapText="1"/>
    </xf>
    <xf numFmtId="0" fontId="21" fillId="0" borderId="3" xfId="2" applyFont="1" applyBorder="1" applyAlignment="1">
      <alignment horizontal="center" vertical="center" wrapText="1"/>
    </xf>
    <xf numFmtId="14" fontId="21" fillId="0" borderId="2" xfId="2" applyNumberFormat="1" applyFont="1" applyBorder="1" applyAlignment="1">
      <alignment horizontal="center" vertical="center" wrapText="1"/>
    </xf>
    <xf numFmtId="14" fontId="21" fillId="0" borderId="4" xfId="2" applyNumberFormat="1" applyFont="1" applyBorder="1" applyAlignment="1">
      <alignment horizontal="center" vertical="center" wrapText="1"/>
    </xf>
    <xf numFmtId="14" fontId="21" fillId="0" borderId="3" xfId="2" applyNumberFormat="1" applyFont="1" applyBorder="1" applyAlignment="1">
      <alignment horizontal="center" vertical="center" wrapText="1"/>
    </xf>
    <xf numFmtId="0" fontId="21" fillId="12" borderId="2" xfId="3" applyNumberFormat="1" applyFont="1" applyFill="1" applyBorder="1" applyAlignment="1">
      <alignment horizontal="center" vertical="center"/>
    </xf>
    <xf numFmtId="0" fontId="21" fillId="12" borderId="4" xfId="3" applyNumberFormat="1" applyFont="1" applyFill="1" applyBorder="1" applyAlignment="1">
      <alignment horizontal="center" vertical="center"/>
    </xf>
    <xf numFmtId="0" fontId="21" fillId="12" borderId="3" xfId="3" applyNumberFormat="1" applyFont="1" applyFill="1" applyBorder="1" applyAlignment="1">
      <alignment horizontal="center" vertical="center"/>
    </xf>
    <xf numFmtId="0" fontId="27" fillId="12" borderId="2" xfId="3" applyNumberFormat="1" applyFont="1" applyFill="1" applyBorder="1" applyAlignment="1">
      <alignment horizontal="center" vertical="center"/>
    </xf>
    <xf numFmtId="0" fontId="27" fillId="12" borderId="4" xfId="3" applyNumberFormat="1" applyFont="1" applyFill="1" applyBorder="1" applyAlignment="1">
      <alignment horizontal="center" vertical="center"/>
    </xf>
    <xf numFmtId="0" fontId="27" fillId="12" borderId="3" xfId="3" applyNumberFormat="1" applyFont="1" applyFill="1" applyBorder="1" applyAlignment="1">
      <alignment horizontal="center" vertical="center"/>
    </xf>
    <xf numFmtId="44" fontId="21" fillId="12" borderId="2" xfId="3" applyFont="1" applyFill="1" applyBorder="1" applyAlignment="1">
      <alignment horizontal="center" vertical="center" wrapText="1"/>
    </xf>
    <xf numFmtId="44" fontId="21" fillId="12" borderId="4" xfId="3" applyFont="1" applyFill="1" applyBorder="1" applyAlignment="1">
      <alignment horizontal="center" vertical="center" wrapText="1"/>
    </xf>
    <xf numFmtId="44" fontId="21" fillId="12" borderId="3" xfId="3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center" vertical="center" wrapText="1"/>
    </xf>
    <xf numFmtId="0" fontId="17" fillId="10" borderId="0" xfId="2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center" vertical="center" wrapText="1"/>
    </xf>
    <xf numFmtId="0" fontId="21" fillId="11" borderId="2" xfId="2" applyFont="1" applyFill="1" applyBorder="1" applyAlignment="1">
      <alignment horizontal="left" vertical="center" wrapText="1"/>
    </xf>
    <xf numFmtId="0" fontId="21" fillId="11" borderId="4" xfId="2" applyFont="1" applyFill="1" applyBorder="1" applyAlignment="1">
      <alignment horizontal="left" vertical="center" wrapText="1"/>
    </xf>
    <xf numFmtId="0" fontId="21" fillId="11" borderId="3" xfId="2" applyFont="1" applyFill="1" applyBorder="1" applyAlignment="1">
      <alignment horizontal="left" vertical="center" wrapText="1"/>
    </xf>
    <xf numFmtId="0" fontId="21" fillId="4" borderId="2" xfId="2" applyFont="1" applyFill="1" applyBorder="1" applyAlignment="1">
      <alignment horizontal="left" vertical="center" wrapText="1"/>
    </xf>
    <xf numFmtId="0" fontId="21" fillId="4" borderId="4" xfId="2" applyFont="1" applyFill="1" applyBorder="1" applyAlignment="1">
      <alignment horizontal="left" vertical="center" wrapText="1"/>
    </xf>
    <xf numFmtId="0" fontId="21" fillId="4" borderId="3" xfId="2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7" fillId="0" borderId="0" xfId="2" applyFont="1" applyFill="1" applyBorder="1" applyAlignment="1">
      <alignment horizontal="center" vertical="center"/>
    </xf>
    <xf numFmtId="0" fontId="18" fillId="5" borderId="0" xfId="2" applyFont="1" applyFill="1" applyBorder="1" applyAlignment="1">
      <alignment horizontal="center" vertical="center" wrapText="1"/>
    </xf>
    <xf numFmtId="0" fontId="21" fillId="5" borderId="15" xfId="2" applyFont="1" applyFill="1" applyBorder="1" applyAlignment="1">
      <alignment horizontal="left" vertical="center"/>
    </xf>
    <xf numFmtId="0" fontId="21" fillId="5" borderId="16" xfId="2" applyFont="1" applyFill="1" applyBorder="1" applyAlignment="1">
      <alignment horizontal="left" vertical="center"/>
    </xf>
    <xf numFmtId="0" fontId="21" fillId="5" borderId="17" xfId="2" applyFont="1" applyFill="1" applyBorder="1" applyAlignment="1">
      <alignment horizontal="left" vertical="center"/>
    </xf>
    <xf numFmtId="0" fontId="21" fillId="5" borderId="18" xfId="2" applyFont="1" applyFill="1" applyBorder="1" applyAlignment="1">
      <alignment horizontal="left" vertical="center"/>
    </xf>
    <xf numFmtId="0" fontId="21" fillId="5" borderId="14" xfId="2" applyFont="1" applyFill="1" applyBorder="1" applyAlignment="1">
      <alignment horizontal="left" vertical="center"/>
    </xf>
    <xf numFmtId="0" fontId="21" fillId="5" borderId="5" xfId="2" applyFont="1" applyFill="1" applyBorder="1" applyAlignment="1">
      <alignment horizontal="left" vertical="center"/>
    </xf>
    <xf numFmtId="14" fontId="21" fillId="12" borderId="2" xfId="2" applyNumberFormat="1" applyFont="1" applyFill="1" applyBorder="1" applyAlignment="1">
      <alignment horizontal="center" vertical="center"/>
    </xf>
    <xf numFmtId="14" fontId="21" fillId="12" borderId="4" xfId="2" applyNumberFormat="1" applyFont="1" applyFill="1" applyBorder="1" applyAlignment="1">
      <alignment horizontal="center" vertical="center"/>
    </xf>
    <xf numFmtId="14" fontId="21" fillId="12" borderId="3" xfId="2" applyNumberFormat="1" applyFont="1" applyFill="1" applyBorder="1" applyAlignment="1">
      <alignment horizontal="center" vertical="center"/>
    </xf>
    <xf numFmtId="0" fontId="21" fillId="6" borderId="2" xfId="2" applyFont="1" applyFill="1" applyBorder="1" applyAlignment="1">
      <alignment horizontal="left" vertical="center"/>
    </xf>
    <xf numFmtId="0" fontId="21" fillId="6" borderId="4" xfId="2" applyFont="1" applyFill="1" applyBorder="1" applyAlignment="1">
      <alignment horizontal="left" vertical="center"/>
    </xf>
    <xf numFmtId="0" fontId="21" fillId="6" borderId="3" xfId="2" applyFont="1" applyFill="1" applyBorder="1" applyAlignment="1">
      <alignment horizontal="left" vertical="center"/>
    </xf>
    <xf numFmtId="44" fontId="22" fillId="12" borderId="2" xfId="3" applyFont="1" applyFill="1" applyBorder="1" applyAlignment="1">
      <alignment horizontal="center" vertical="center"/>
    </xf>
    <xf numFmtId="44" fontId="22" fillId="12" borderId="4" xfId="3" applyFont="1" applyFill="1" applyBorder="1" applyAlignment="1">
      <alignment horizontal="center" vertical="center"/>
    </xf>
    <xf numFmtId="44" fontId="22" fillId="12" borderId="3" xfId="3" applyFont="1" applyFill="1" applyBorder="1" applyAlignment="1">
      <alignment horizontal="center" vertical="center"/>
    </xf>
    <xf numFmtId="0" fontId="22" fillId="4" borderId="2" xfId="2" applyFont="1" applyFill="1" applyBorder="1" applyAlignment="1">
      <alignment horizontal="center" vertical="center"/>
    </xf>
    <xf numFmtId="0" fontId="22" fillId="4" borderId="3" xfId="2" applyFont="1" applyFill="1" applyBorder="1" applyAlignment="1">
      <alignment horizontal="center" vertical="center"/>
    </xf>
    <xf numFmtId="0" fontId="22" fillId="4" borderId="4" xfId="2" applyFont="1" applyFill="1" applyBorder="1" applyAlignment="1">
      <alignment horizontal="center" vertical="center"/>
    </xf>
    <xf numFmtId="0" fontId="21" fillId="11" borderId="2" xfId="2" applyFont="1" applyFill="1" applyBorder="1" applyAlignment="1">
      <alignment horizontal="center" vertical="center"/>
    </xf>
    <xf numFmtId="0" fontId="21" fillId="11" borderId="3" xfId="2" applyFont="1" applyFill="1" applyBorder="1" applyAlignment="1">
      <alignment horizontal="center" vertical="center"/>
    </xf>
    <xf numFmtId="0" fontId="21" fillId="11" borderId="4" xfId="2" applyFont="1" applyFill="1" applyBorder="1" applyAlignment="1">
      <alignment horizontal="center" vertical="center"/>
    </xf>
    <xf numFmtId="0" fontId="27" fillId="13" borderId="2" xfId="2" applyFont="1" applyFill="1" applyBorder="1" applyAlignment="1">
      <alignment horizontal="left" vertical="center"/>
    </xf>
    <xf numFmtId="0" fontId="27" fillId="13" borderId="4" xfId="2" applyFont="1" applyFill="1" applyBorder="1" applyAlignment="1">
      <alignment horizontal="left" vertical="center"/>
    </xf>
    <xf numFmtId="0" fontId="27" fillId="13" borderId="3" xfId="2" applyFont="1" applyFill="1" applyBorder="1" applyAlignment="1">
      <alignment horizontal="left" vertical="center"/>
    </xf>
    <xf numFmtId="0" fontId="22" fillId="0" borderId="2" xfId="2" applyFont="1" applyFill="1" applyBorder="1" applyAlignment="1">
      <alignment horizontal="left" vertical="center"/>
    </xf>
    <xf numFmtId="0" fontId="22" fillId="0" borderId="4" xfId="2" applyFont="1" applyFill="1" applyBorder="1" applyAlignment="1">
      <alignment horizontal="left" vertical="center"/>
    </xf>
    <xf numFmtId="0" fontId="22" fillId="0" borderId="3" xfId="2" applyFont="1" applyFill="1" applyBorder="1" applyAlignment="1">
      <alignment horizontal="left" vertical="center"/>
    </xf>
    <xf numFmtId="10" fontId="21" fillId="10" borderId="2" xfId="2" applyNumberFormat="1" applyFont="1" applyFill="1" applyBorder="1" applyAlignment="1">
      <alignment horizontal="center" vertical="center"/>
    </xf>
    <xf numFmtId="0" fontId="21" fillId="10" borderId="4" xfId="2" applyFont="1" applyFill="1" applyBorder="1" applyAlignment="1">
      <alignment horizontal="center" vertical="center"/>
    </xf>
    <xf numFmtId="0" fontId="21" fillId="10" borderId="3" xfId="2" applyFont="1" applyFill="1" applyBorder="1" applyAlignment="1">
      <alignment horizontal="center" vertical="center"/>
    </xf>
    <xf numFmtId="0" fontId="21" fillId="2" borderId="2" xfId="2" applyFont="1" applyFill="1" applyBorder="1" applyAlignment="1">
      <alignment horizontal="left" vertical="center"/>
    </xf>
    <xf numFmtId="0" fontId="21" fillId="2" borderId="4" xfId="2" applyFont="1" applyFill="1" applyBorder="1" applyAlignment="1">
      <alignment horizontal="left" vertical="center"/>
    </xf>
    <xf numFmtId="0" fontId="21" fillId="2" borderId="3" xfId="2" applyFont="1" applyFill="1" applyBorder="1" applyAlignment="1">
      <alignment horizontal="left" vertical="center"/>
    </xf>
    <xf numFmtId="0" fontId="21" fillId="11" borderId="2" xfId="2" applyFont="1" applyFill="1" applyBorder="1" applyAlignment="1">
      <alignment horizontal="left" vertical="center"/>
    </xf>
    <xf numFmtId="0" fontId="21" fillId="11" borderId="4" xfId="2" applyFont="1" applyFill="1" applyBorder="1" applyAlignment="1">
      <alignment horizontal="left" vertical="center"/>
    </xf>
    <xf numFmtId="0" fontId="21" fillId="11" borderId="3" xfId="2" applyFont="1" applyFill="1" applyBorder="1" applyAlignment="1">
      <alignment horizontal="left" vertical="center"/>
    </xf>
    <xf numFmtId="0" fontId="21" fillId="3" borderId="2" xfId="2" applyFont="1" applyFill="1" applyBorder="1" applyAlignment="1">
      <alignment horizontal="left" vertical="center"/>
    </xf>
    <xf numFmtId="0" fontId="21" fillId="3" borderId="4" xfId="2" applyFont="1" applyFill="1" applyBorder="1" applyAlignment="1">
      <alignment horizontal="left" vertical="center"/>
    </xf>
    <xf numFmtId="0" fontId="21" fillId="3" borderId="3" xfId="2" applyFont="1" applyFill="1" applyBorder="1" applyAlignment="1">
      <alignment horizontal="left" vertical="center"/>
    </xf>
    <xf numFmtId="164" fontId="22" fillId="12" borderId="2" xfId="2" applyNumberFormat="1" applyFont="1" applyFill="1" applyBorder="1" applyAlignment="1">
      <alignment horizontal="center" vertical="center"/>
    </xf>
    <xf numFmtId="164" fontId="22" fillId="12" borderId="4" xfId="2" applyNumberFormat="1" applyFont="1" applyFill="1" applyBorder="1" applyAlignment="1">
      <alignment horizontal="center" vertical="center"/>
    </xf>
    <xf numFmtId="164" fontId="22" fillId="12" borderId="3" xfId="2" applyNumberFormat="1" applyFont="1" applyFill="1" applyBorder="1" applyAlignment="1">
      <alignment horizontal="center" vertical="center"/>
    </xf>
    <xf numFmtId="164" fontId="21" fillId="10" borderId="2" xfId="2" applyNumberFormat="1" applyFont="1" applyFill="1" applyBorder="1" applyAlignment="1">
      <alignment horizontal="center" vertical="center"/>
    </xf>
    <xf numFmtId="164" fontId="21" fillId="10" borderId="4" xfId="2" applyNumberFormat="1" applyFont="1" applyFill="1" applyBorder="1" applyAlignment="1">
      <alignment horizontal="center" vertical="center"/>
    </xf>
    <xf numFmtId="164" fontId="21" fillId="10" borderId="3" xfId="2" applyNumberFormat="1" applyFont="1" applyFill="1" applyBorder="1" applyAlignment="1">
      <alignment horizontal="center" vertical="center"/>
    </xf>
    <xf numFmtId="0" fontId="29" fillId="0" borderId="2" xfId="2" applyFont="1" applyBorder="1" applyAlignment="1">
      <alignment horizontal="left" vertical="center"/>
    </xf>
    <xf numFmtId="0" fontId="29" fillId="0" borderId="4" xfId="2" applyFont="1" applyBorder="1" applyAlignment="1">
      <alignment horizontal="left" vertical="center"/>
    </xf>
    <xf numFmtId="0" fontId="29" fillId="0" borderId="3" xfId="2" applyFont="1" applyBorder="1" applyAlignment="1">
      <alignment horizontal="left" vertical="center"/>
    </xf>
    <xf numFmtId="167" fontId="21" fillId="12" borderId="15" xfId="4" applyNumberFormat="1" applyFont="1" applyFill="1" applyBorder="1" applyAlignment="1">
      <alignment horizontal="center" vertical="center"/>
    </xf>
    <xf numFmtId="167" fontId="21" fillId="12" borderId="16" xfId="4" applyNumberFormat="1" applyFont="1" applyFill="1" applyBorder="1" applyAlignment="1">
      <alignment horizontal="center" vertical="center"/>
    </xf>
    <xf numFmtId="167" fontId="21" fillId="12" borderId="17" xfId="4" applyNumberFormat="1" applyFont="1" applyFill="1" applyBorder="1" applyAlignment="1">
      <alignment horizontal="center" vertical="center"/>
    </xf>
    <xf numFmtId="167" fontId="21" fillId="12" borderId="18" xfId="4" applyNumberFormat="1" applyFont="1" applyFill="1" applyBorder="1" applyAlignment="1">
      <alignment horizontal="center" vertical="center"/>
    </xf>
    <xf numFmtId="167" fontId="21" fillId="12" borderId="14" xfId="4" applyNumberFormat="1" applyFont="1" applyFill="1" applyBorder="1" applyAlignment="1">
      <alignment horizontal="center" vertical="center"/>
    </xf>
    <xf numFmtId="167" fontId="21" fillId="12" borderId="5" xfId="4" applyNumberFormat="1" applyFont="1" applyFill="1" applyBorder="1" applyAlignment="1">
      <alignment horizontal="center" vertical="center"/>
    </xf>
    <xf numFmtId="0" fontId="27" fillId="12" borderId="2" xfId="3" applyNumberFormat="1" applyFont="1" applyFill="1" applyBorder="1" applyAlignment="1">
      <alignment horizontal="center" vertical="center" wrapText="1"/>
    </xf>
    <xf numFmtId="0" fontId="44" fillId="0" borderId="15" xfId="2" applyFont="1" applyBorder="1" applyAlignment="1">
      <alignment horizontal="left" vertical="center"/>
    </xf>
    <xf numFmtId="0" fontId="44" fillId="0" borderId="16" xfId="2" applyFont="1" applyBorder="1" applyAlignment="1">
      <alignment horizontal="left" vertical="center"/>
    </xf>
    <xf numFmtId="0" fontId="44" fillId="0" borderId="18" xfId="2" applyFont="1" applyBorder="1" applyAlignment="1">
      <alignment horizontal="left" vertical="center"/>
    </xf>
    <xf numFmtId="0" fontId="44" fillId="0" borderId="14" xfId="2" applyFont="1" applyBorder="1" applyAlignment="1">
      <alignment horizontal="left" vertical="center"/>
    </xf>
    <xf numFmtId="44" fontId="44" fillId="0" borderId="2" xfId="3" applyFont="1" applyFill="1" applyBorder="1" applyAlignment="1">
      <alignment horizontal="center" vertical="center"/>
    </xf>
    <xf numFmtId="44" fontId="44" fillId="0" borderId="4" xfId="3" applyFont="1" applyFill="1" applyBorder="1" applyAlignment="1">
      <alignment horizontal="center" vertical="center"/>
    </xf>
    <xf numFmtId="44" fontId="44" fillId="0" borderId="3" xfId="3" applyFont="1" applyFill="1" applyBorder="1" applyAlignment="1">
      <alignment horizontal="center" vertical="center"/>
    </xf>
    <xf numFmtId="0" fontId="49" fillId="0" borderId="0" xfId="2" applyFont="1" applyAlignment="1">
      <alignment horizontal="center" vertical="center" wrapText="1"/>
    </xf>
    <xf numFmtId="169" fontId="32" fillId="0" borderId="35" xfId="9" applyNumberFormat="1" applyFont="1" applyFill="1" applyBorder="1" applyAlignment="1">
      <alignment horizontal="center" vertical="center"/>
    </xf>
    <xf numFmtId="169" fontId="32" fillId="0" borderId="36" xfId="9" applyNumberFormat="1" applyFont="1" applyFill="1" applyBorder="1" applyAlignment="1">
      <alignment horizontal="center" vertical="center"/>
    </xf>
    <xf numFmtId="169" fontId="32" fillId="0" borderId="37" xfId="9" applyNumberFormat="1" applyFont="1" applyFill="1" applyBorder="1" applyAlignment="1">
      <alignment horizontal="center" vertical="center"/>
    </xf>
    <xf numFmtId="39" fontId="33" fillId="0" borderId="42" xfId="13" applyNumberFormat="1" applyFont="1" applyFill="1" applyBorder="1" applyAlignment="1">
      <alignment horizontal="right" vertical="center"/>
    </xf>
    <xf numFmtId="39" fontId="33" fillId="0" borderId="14" xfId="13" applyNumberFormat="1" applyFont="1" applyFill="1" applyBorder="1" applyAlignment="1">
      <alignment horizontal="right" vertical="center"/>
    </xf>
    <xf numFmtId="0" fontId="33" fillId="4" borderId="26" xfId="9" applyFont="1" applyFill="1" applyBorder="1" applyAlignment="1">
      <alignment horizontal="center" vertical="center"/>
    </xf>
    <xf numFmtId="0" fontId="33" fillId="4" borderId="29" xfId="9" applyFont="1" applyFill="1" applyBorder="1" applyAlignment="1">
      <alignment horizontal="center" vertical="center"/>
    </xf>
    <xf numFmtId="169" fontId="32" fillId="5" borderId="35" xfId="9" applyNumberFormat="1" applyFont="1" applyFill="1" applyBorder="1" applyAlignment="1">
      <alignment horizontal="center" vertical="center"/>
    </xf>
    <xf numFmtId="169" fontId="32" fillId="5" borderId="36" xfId="9" applyNumberFormat="1" applyFont="1" applyFill="1" applyBorder="1" applyAlignment="1">
      <alignment horizontal="center" vertical="center"/>
    </xf>
    <xf numFmtId="169" fontId="32" fillId="5" borderId="37" xfId="9" applyNumberFormat="1" applyFont="1" applyFill="1" applyBorder="1" applyAlignment="1">
      <alignment horizontal="center" vertical="center"/>
    </xf>
    <xf numFmtId="169" fontId="32" fillId="4" borderId="35" xfId="9" applyNumberFormat="1" applyFont="1" applyFill="1" applyBorder="1" applyAlignment="1">
      <alignment horizontal="center" vertical="center"/>
    </xf>
    <xf numFmtId="169" fontId="32" fillId="4" borderId="36" xfId="9" applyNumberFormat="1" applyFont="1" applyFill="1" applyBorder="1" applyAlignment="1">
      <alignment horizontal="center" vertical="center"/>
    </xf>
    <xf numFmtId="169" fontId="32" fillId="4" borderId="37" xfId="9" applyNumberFormat="1" applyFont="1" applyFill="1" applyBorder="1" applyAlignment="1">
      <alignment horizontal="center" vertical="center"/>
    </xf>
    <xf numFmtId="39" fontId="32" fillId="0" borderId="1" xfId="9" applyNumberFormat="1" applyFont="1" applyFill="1" applyBorder="1" applyAlignment="1">
      <alignment horizontal="center" vertical="center"/>
    </xf>
    <xf numFmtId="4" fontId="32" fillId="0" borderId="1" xfId="9" applyNumberFormat="1" applyFont="1" applyFill="1" applyBorder="1" applyAlignment="1">
      <alignment horizontal="center" vertical="center"/>
    </xf>
    <xf numFmtId="0" fontId="32" fillId="0" borderId="1" xfId="9" applyFont="1" applyFill="1" applyBorder="1"/>
    <xf numFmtId="44" fontId="32" fillId="5" borderId="1" xfId="12" applyFont="1" applyFill="1" applyBorder="1" applyAlignment="1">
      <alignment horizontal="center" vertical="center"/>
    </xf>
    <xf numFmtId="4" fontId="32" fillId="5" borderId="1" xfId="9" applyNumberFormat="1" applyFont="1" applyFill="1" applyBorder="1" applyAlignment="1">
      <alignment horizontal="center" vertical="center"/>
    </xf>
    <xf numFmtId="0" fontId="32" fillId="5" borderId="1" xfId="9" applyFont="1" applyFill="1" applyBorder="1"/>
    <xf numFmtId="39" fontId="32" fillId="5" borderId="1" xfId="9" applyNumberFormat="1" applyFont="1" applyFill="1" applyBorder="1" applyAlignment="1">
      <alignment horizontal="center" vertical="center"/>
    </xf>
    <xf numFmtId="39" fontId="33" fillId="5" borderId="33" xfId="9" applyNumberFormat="1" applyFont="1" applyFill="1" applyBorder="1" applyAlignment="1">
      <alignment horizontal="center" vertical="center"/>
    </xf>
    <xf numFmtId="39" fontId="33" fillId="5" borderId="34" xfId="9" applyNumberFormat="1" applyFont="1" applyFill="1" applyBorder="1" applyAlignment="1">
      <alignment horizontal="center" vertical="center"/>
    </xf>
    <xf numFmtId="44" fontId="32" fillId="0" borderId="1" xfId="12" applyFont="1" applyFill="1" applyBorder="1" applyAlignment="1">
      <alignment horizontal="center" vertical="center"/>
    </xf>
    <xf numFmtId="0" fontId="32" fillId="4" borderId="41" xfId="9" applyFont="1" applyFill="1" applyBorder="1" applyAlignment="1">
      <alignment horizontal="center" vertical="center"/>
    </xf>
    <xf numFmtId="0" fontId="32" fillId="0" borderId="35" xfId="9" applyNumberFormat="1" applyFont="1" applyFill="1" applyBorder="1" applyAlignment="1">
      <alignment horizontal="center" vertical="center" wrapText="1" shrinkToFit="1"/>
    </xf>
    <xf numFmtId="0" fontId="32" fillId="0" borderId="36" xfId="9" applyNumberFormat="1" applyFont="1" applyFill="1" applyBorder="1" applyAlignment="1">
      <alignment horizontal="center" vertical="center" wrapText="1" shrinkToFit="1"/>
    </xf>
    <xf numFmtId="0" fontId="32" fillId="0" borderId="37" xfId="9" applyNumberFormat="1" applyFont="1" applyFill="1" applyBorder="1" applyAlignment="1">
      <alignment horizontal="center" vertical="center" wrapText="1" shrinkToFit="1"/>
    </xf>
    <xf numFmtId="0" fontId="32" fillId="0" borderId="1" xfId="9" applyFont="1" applyFill="1" applyBorder="1" applyAlignment="1">
      <alignment horizontal="center" vertical="center"/>
    </xf>
    <xf numFmtId="0" fontId="32" fillId="4" borderId="1" xfId="9" applyFont="1" applyFill="1" applyBorder="1" applyAlignment="1">
      <alignment horizontal="center" vertical="center"/>
    </xf>
    <xf numFmtId="2" fontId="32" fillId="0" borderId="1" xfId="9" applyNumberFormat="1" applyFont="1" applyFill="1" applyBorder="1" applyAlignment="1">
      <alignment horizontal="center" vertical="center"/>
    </xf>
    <xf numFmtId="0" fontId="32" fillId="5" borderId="41" xfId="9" applyFont="1" applyFill="1" applyBorder="1" applyAlignment="1">
      <alignment horizontal="center" vertical="center"/>
    </xf>
    <xf numFmtId="0" fontId="32" fillId="5" borderId="35" xfId="9" applyNumberFormat="1" applyFont="1" applyFill="1" applyBorder="1" applyAlignment="1">
      <alignment horizontal="center" vertical="center" wrapText="1" shrinkToFit="1"/>
    </xf>
    <xf numFmtId="0" fontId="32" fillId="5" borderId="36" xfId="9" applyNumberFormat="1" applyFont="1" applyFill="1" applyBorder="1" applyAlignment="1">
      <alignment horizontal="center" vertical="center" wrapText="1" shrinkToFit="1"/>
    </xf>
    <xf numFmtId="0" fontId="32" fillId="5" borderId="37" xfId="9" applyNumberFormat="1" applyFont="1" applyFill="1" applyBorder="1" applyAlignment="1">
      <alignment horizontal="center" vertical="center" wrapText="1" shrinkToFit="1"/>
    </xf>
    <xf numFmtId="0" fontId="32" fillId="5" borderId="1" xfId="9" applyNumberFormat="1" applyFont="1" applyFill="1" applyBorder="1" applyAlignment="1">
      <alignment horizontal="center" vertical="center"/>
    </xf>
    <xf numFmtId="2" fontId="32" fillId="5" borderId="1" xfId="9" applyNumberFormat="1" applyFont="1" applyFill="1" applyBorder="1" applyAlignment="1">
      <alignment horizontal="center" vertical="center"/>
    </xf>
    <xf numFmtId="0" fontId="32" fillId="0" borderId="41" xfId="9" applyFont="1" applyFill="1" applyBorder="1" applyAlignment="1">
      <alignment horizontal="center" vertical="center"/>
    </xf>
    <xf numFmtId="39" fontId="33" fillId="5" borderId="45" xfId="9" applyNumberFormat="1" applyFont="1" applyFill="1" applyBorder="1" applyAlignment="1">
      <alignment horizontal="center" vertical="center"/>
    </xf>
    <xf numFmtId="39" fontId="33" fillId="5" borderId="46" xfId="9" applyNumberFormat="1" applyFont="1" applyFill="1" applyBorder="1" applyAlignment="1">
      <alignment horizontal="center" vertical="center"/>
    </xf>
    <xf numFmtId="39" fontId="33" fillId="5" borderId="47" xfId="9" applyNumberFormat="1" applyFont="1" applyFill="1" applyBorder="1" applyAlignment="1">
      <alignment horizontal="center" vertical="center"/>
    </xf>
    <xf numFmtId="0" fontId="32" fillId="0" borderId="36" xfId="9" applyNumberFormat="1" applyFont="1" applyFill="1" applyBorder="1" applyAlignment="1">
      <alignment horizontal="center" vertical="center" shrinkToFit="1"/>
    </xf>
    <xf numFmtId="0" fontId="32" fillId="0" borderId="37" xfId="9" applyNumberFormat="1" applyFont="1" applyFill="1" applyBorder="1" applyAlignment="1">
      <alignment horizontal="center" vertical="center" shrinkToFit="1"/>
    </xf>
    <xf numFmtId="44" fontId="32" fillId="5" borderId="32" xfId="12" applyFont="1" applyFill="1" applyBorder="1" applyAlignment="1">
      <alignment horizontal="center" vertical="center"/>
    </xf>
    <xf numFmtId="4" fontId="32" fillId="5" borderId="32" xfId="9" applyNumberFormat="1" applyFill="1" applyBorder="1" applyAlignment="1">
      <alignment horizontal="center" vertical="center"/>
    </xf>
    <xf numFmtId="4" fontId="32" fillId="5" borderId="32" xfId="9" applyNumberFormat="1" applyFont="1" applyFill="1" applyBorder="1" applyAlignment="1">
      <alignment horizontal="center" vertical="center"/>
    </xf>
    <xf numFmtId="39" fontId="32" fillId="5" borderId="32" xfId="9" applyNumberFormat="1" applyFont="1" applyFill="1" applyBorder="1" applyAlignment="1">
      <alignment horizontal="center" vertical="center"/>
    </xf>
    <xf numFmtId="0" fontId="32" fillId="5" borderId="40" xfId="9" applyFont="1" applyFill="1" applyBorder="1" applyAlignment="1">
      <alignment horizontal="center" vertical="center"/>
    </xf>
    <xf numFmtId="0" fontId="32" fillId="5" borderId="32" xfId="9" applyNumberFormat="1" applyFont="1" applyFill="1" applyBorder="1" applyAlignment="1">
      <alignment horizontal="center" vertical="center" wrapText="1" shrinkToFit="1"/>
    </xf>
    <xf numFmtId="0" fontId="32" fillId="5" borderId="1" xfId="9" applyNumberFormat="1" applyFont="1" applyFill="1" applyBorder="1" applyAlignment="1">
      <alignment horizontal="left" vertical="center" wrapText="1" shrinkToFit="1"/>
    </xf>
    <xf numFmtId="0" fontId="32" fillId="5" borderId="32" xfId="9" applyNumberFormat="1" applyFont="1" applyFill="1" applyBorder="1" applyAlignment="1">
      <alignment horizontal="center" vertical="center"/>
    </xf>
    <xf numFmtId="0" fontId="32" fillId="4" borderId="43" xfId="9" applyFont="1" applyFill="1" applyBorder="1" applyAlignment="1">
      <alignment horizontal="center" vertical="center"/>
    </xf>
    <xf numFmtId="0" fontId="32" fillId="4" borderId="36" xfId="9" applyFont="1" applyFill="1" applyBorder="1" applyAlignment="1">
      <alignment horizontal="center" vertical="center"/>
    </xf>
    <xf numFmtId="0" fontId="32" fillId="4" borderId="37" xfId="9" applyFont="1" applyFill="1" applyBorder="1" applyAlignment="1">
      <alignment horizontal="center" vertical="center"/>
    </xf>
    <xf numFmtId="2" fontId="32" fillId="5" borderId="32" xfId="9" applyNumberFormat="1" applyFont="1" applyFill="1" applyBorder="1" applyAlignment="1">
      <alignment horizontal="center" vertical="center"/>
    </xf>
    <xf numFmtId="2" fontId="33" fillId="4" borderId="26" xfId="9" applyNumberFormat="1" applyFont="1" applyFill="1" applyBorder="1" applyAlignment="1">
      <alignment horizontal="center" vertical="center" wrapText="1"/>
    </xf>
    <xf numFmtId="2" fontId="33" fillId="4" borderId="29" xfId="9" applyNumberFormat="1" applyFont="1" applyFill="1" applyBorder="1" applyAlignment="1">
      <alignment horizontal="center" vertical="center" wrapText="1"/>
    </xf>
    <xf numFmtId="44" fontId="33" fillId="4" borderId="26" xfId="12" applyFont="1" applyFill="1" applyBorder="1" applyAlignment="1">
      <alignment horizontal="center" vertical="center" wrapText="1"/>
    </xf>
    <xf numFmtId="44" fontId="33" fillId="4" borderId="29" xfId="12" applyFont="1" applyFill="1" applyBorder="1" applyAlignment="1">
      <alignment horizontal="center" vertical="center" wrapText="1"/>
    </xf>
    <xf numFmtId="0" fontId="33" fillId="4" borderId="22" xfId="9" applyFont="1" applyFill="1" applyBorder="1" applyAlignment="1">
      <alignment horizontal="center" vertical="center"/>
    </xf>
    <xf numFmtId="0" fontId="33" fillId="4" borderId="28" xfId="9" applyFont="1" applyFill="1" applyBorder="1" applyAlignment="1">
      <alignment horizontal="center" vertical="center"/>
    </xf>
    <xf numFmtId="0" fontId="33" fillId="4" borderId="39" xfId="9" applyFont="1" applyFill="1" applyBorder="1" applyAlignment="1">
      <alignment horizontal="center" vertical="center"/>
    </xf>
    <xf numFmtId="0" fontId="33" fillId="4" borderId="16" xfId="9" applyFont="1" applyFill="1" applyBorder="1" applyAlignment="1">
      <alignment horizontal="center" vertical="center"/>
    </xf>
    <xf numFmtId="0" fontId="33" fillId="4" borderId="44" xfId="9" applyFont="1" applyFill="1" applyBorder="1" applyAlignment="1">
      <alignment horizontal="center" vertical="center"/>
    </xf>
    <xf numFmtId="0" fontId="33" fillId="4" borderId="23" xfId="9" applyFont="1" applyFill="1" applyBorder="1" applyAlignment="1">
      <alignment horizontal="center" vertical="center" wrapText="1"/>
    </xf>
    <xf numFmtId="0" fontId="33" fillId="4" borderId="24" xfId="9" applyFont="1" applyFill="1" applyBorder="1" applyAlignment="1">
      <alignment horizontal="center" vertical="center" wrapText="1"/>
    </xf>
    <xf numFmtId="0" fontId="33" fillId="4" borderId="26" xfId="9" applyFont="1" applyFill="1" applyBorder="1" applyAlignment="1">
      <alignment horizontal="center" vertical="center" wrapText="1"/>
    </xf>
    <xf numFmtId="0" fontId="33" fillId="4" borderId="29" xfId="9" applyFont="1" applyFill="1" applyBorder="1" applyAlignment="1">
      <alignment horizontal="center" vertical="center" wrapText="1"/>
    </xf>
    <xf numFmtId="0" fontId="31" fillId="0" borderId="0" xfId="11" applyFont="1" applyAlignment="1">
      <alignment horizontal="center" vertical="center" wrapText="1"/>
    </xf>
    <xf numFmtId="0" fontId="31" fillId="0" borderId="0" xfId="11" applyFont="1" applyAlignment="1">
      <alignment vertical="center" wrapText="1"/>
    </xf>
    <xf numFmtId="0" fontId="31" fillId="0" borderId="0" xfId="8" applyFont="1" applyAlignment="1">
      <alignment horizontal="center" vertical="center" wrapText="1"/>
    </xf>
    <xf numFmtId="0" fontId="31" fillId="0" borderId="0" xfId="8" applyFont="1" applyBorder="1" applyAlignment="1">
      <alignment horizontal="center" vertical="center" wrapText="1"/>
    </xf>
    <xf numFmtId="0" fontId="36" fillId="5" borderId="25" xfId="9" applyFont="1" applyFill="1" applyBorder="1" applyAlignment="1">
      <alignment horizontal="center" vertical="center"/>
    </xf>
    <xf numFmtId="0" fontId="36" fillId="5" borderId="38" xfId="9" applyFont="1" applyFill="1" applyBorder="1" applyAlignment="1">
      <alignment horizontal="center" vertical="center"/>
    </xf>
    <xf numFmtId="0" fontId="36" fillId="5" borderId="27" xfId="9" applyFont="1" applyFill="1" applyBorder="1" applyAlignment="1">
      <alignment horizontal="center" vertical="center"/>
    </xf>
    <xf numFmtId="0" fontId="33" fillId="4" borderId="25" xfId="9" applyFont="1" applyFill="1" applyBorder="1" applyAlignment="1">
      <alignment horizontal="center" vertical="center" wrapText="1"/>
    </xf>
    <xf numFmtId="0" fontId="33" fillId="4" borderId="27" xfId="9" applyFont="1" applyFill="1" applyBorder="1" applyAlignment="1">
      <alignment horizontal="center" vertical="center" wrapText="1"/>
    </xf>
    <xf numFmtId="0" fontId="33" fillId="4" borderId="25" xfId="9" applyFont="1" applyFill="1" applyBorder="1" applyAlignment="1">
      <alignment horizontal="center" vertical="center"/>
    </xf>
    <xf numFmtId="0" fontId="33" fillId="4" borderId="27" xfId="9" applyFont="1" applyFill="1" applyBorder="1" applyAlignment="1">
      <alignment horizontal="center" vertical="center"/>
    </xf>
  </cellXfs>
  <cellStyles count="529">
    <cellStyle name="Hyperlink 2" xfId="14"/>
    <cellStyle name="Hyperlink 3" xfId="15"/>
    <cellStyle name="Moeda" xfId="1" builtinId="4"/>
    <cellStyle name="Moeda 2" xfId="3"/>
    <cellStyle name="Moeda 2 2" xfId="12"/>
    <cellStyle name="Moeda 3" xfId="6"/>
    <cellStyle name="Moeda 3 10" xfId="16"/>
    <cellStyle name="Moeda 3 2" xfId="17"/>
    <cellStyle name="Moeda 3 2 2" xfId="18"/>
    <cellStyle name="Moeda 3 2 2 2" xfId="19"/>
    <cellStyle name="Moeda 3 2 2 2 2" xfId="20"/>
    <cellStyle name="Moeda 3 2 2 2 3" xfId="21"/>
    <cellStyle name="Moeda 3 2 2 3" xfId="22"/>
    <cellStyle name="Moeda 3 2 2 4" xfId="23"/>
    <cellStyle name="Moeda 3 2 3" xfId="24"/>
    <cellStyle name="Moeda 3 2 3 2" xfId="25"/>
    <cellStyle name="Moeda 3 2 3 2 2" xfId="26"/>
    <cellStyle name="Moeda 3 2 3 2 3" xfId="27"/>
    <cellStyle name="Moeda 3 2 3 3" xfId="28"/>
    <cellStyle name="Moeda 3 2 3 4" xfId="29"/>
    <cellStyle name="Moeda 3 2 4" xfId="30"/>
    <cellStyle name="Moeda 3 2 4 2" xfId="31"/>
    <cellStyle name="Moeda 3 2 4 2 2" xfId="32"/>
    <cellStyle name="Moeda 3 2 4 2 3" xfId="33"/>
    <cellStyle name="Moeda 3 2 4 3" xfId="34"/>
    <cellStyle name="Moeda 3 2 4 4" xfId="35"/>
    <cellStyle name="Moeda 3 2 5" xfId="36"/>
    <cellStyle name="Moeda 3 2 5 2" xfId="37"/>
    <cellStyle name="Moeda 3 2 5 2 2" xfId="38"/>
    <cellStyle name="Moeda 3 2 5 2 3" xfId="39"/>
    <cellStyle name="Moeda 3 2 5 3" xfId="40"/>
    <cellStyle name="Moeda 3 2 5 4" xfId="41"/>
    <cellStyle name="Moeda 3 2 6" xfId="42"/>
    <cellStyle name="Moeda 3 2 6 2" xfId="43"/>
    <cellStyle name="Moeda 3 2 6 3" xfId="44"/>
    <cellStyle name="Moeda 3 2 7" xfId="45"/>
    <cellStyle name="Moeda 3 2 7 2" xfId="46"/>
    <cellStyle name="Moeda 3 2 7 3" xfId="47"/>
    <cellStyle name="Moeda 3 2 8" xfId="48"/>
    <cellStyle name="Moeda 3 2 9" xfId="49"/>
    <cellStyle name="Moeda 3 3" xfId="50"/>
    <cellStyle name="Moeda 3 3 2" xfId="51"/>
    <cellStyle name="Moeda 3 3 2 2" xfId="52"/>
    <cellStyle name="Moeda 3 3 2 3" xfId="53"/>
    <cellStyle name="Moeda 3 3 3" xfId="54"/>
    <cellStyle name="Moeda 3 3 4" xfId="55"/>
    <cellStyle name="Moeda 3 4" xfId="56"/>
    <cellStyle name="Moeda 3 4 2" xfId="57"/>
    <cellStyle name="Moeda 3 4 2 2" xfId="58"/>
    <cellStyle name="Moeda 3 4 2 3" xfId="59"/>
    <cellStyle name="Moeda 3 4 3" xfId="60"/>
    <cellStyle name="Moeda 3 4 4" xfId="61"/>
    <cellStyle name="Moeda 3 5" xfId="62"/>
    <cellStyle name="Moeda 3 5 2" xfId="63"/>
    <cellStyle name="Moeda 3 5 2 2" xfId="64"/>
    <cellStyle name="Moeda 3 5 2 3" xfId="65"/>
    <cellStyle name="Moeda 3 5 3" xfId="66"/>
    <cellStyle name="Moeda 3 5 4" xfId="67"/>
    <cellStyle name="Moeda 3 6" xfId="68"/>
    <cellStyle name="Moeda 3 6 2" xfId="69"/>
    <cellStyle name="Moeda 3 6 2 2" xfId="70"/>
    <cellStyle name="Moeda 3 6 2 3" xfId="71"/>
    <cellStyle name="Moeda 3 6 3" xfId="72"/>
    <cellStyle name="Moeda 3 6 4" xfId="73"/>
    <cellStyle name="Moeda 3 7" xfId="74"/>
    <cellStyle name="Moeda 3 7 2" xfId="75"/>
    <cellStyle name="Moeda 3 7 3" xfId="76"/>
    <cellStyle name="Moeda 3 8" xfId="77"/>
    <cellStyle name="Moeda 3 8 2" xfId="78"/>
    <cellStyle name="Moeda 3 8 3" xfId="79"/>
    <cellStyle name="Moeda 3 9" xfId="80"/>
    <cellStyle name="Normal" xfId="0" builtinId="0"/>
    <cellStyle name="Normal 10" xfId="9"/>
    <cellStyle name="Normal 11" xfId="81"/>
    <cellStyle name="Normal 11 2" xfId="82"/>
    <cellStyle name="Normal 11 2 2" xfId="83"/>
    <cellStyle name="Normal 11 2 3" xfId="84"/>
    <cellStyle name="Normal 11 3" xfId="85"/>
    <cellStyle name="Normal 11 4" xfId="86"/>
    <cellStyle name="Normal 12" xfId="87"/>
    <cellStyle name="Normal 12 2" xfId="88"/>
    <cellStyle name="Normal 12 2 2" xfId="89"/>
    <cellStyle name="Normal 12 2 3" xfId="90"/>
    <cellStyle name="Normal 12 3" xfId="91"/>
    <cellStyle name="Normal 12 4" xfId="92"/>
    <cellStyle name="Normal 2" xfId="2"/>
    <cellStyle name="Normal 2 2" xfId="11"/>
    <cellStyle name="Normal 2 2 2" xfId="93"/>
    <cellStyle name="Normal 2 2 2 2" xfId="94"/>
    <cellStyle name="Normal 2 2 2 2 2" xfId="95"/>
    <cellStyle name="Normal 2 2 2 2 3" xfId="96"/>
    <cellStyle name="Normal 2 2 2 3" xfId="97"/>
    <cellStyle name="Normal 2 2 2 4" xfId="98"/>
    <cellStyle name="Normal 2 2 3" xfId="99"/>
    <cellStyle name="Normal 2 2 3 2" xfId="100"/>
    <cellStyle name="Normal 2 2 3 2 2" xfId="101"/>
    <cellStyle name="Normal 2 2 3 2 3" xfId="102"/>
    <cellStyle name="Normal 2 2 3 3" xfId="103"/>
    <cellStyle name="Normal 2 2 3 4" xfId="104"/>
    <cellStyle name="Normal 2 2 4" xfId="105"/>
    <cellStyle name="Normal 2 2 4 2" xfId="106"/>
    <cellStyle name="Normal 2 2 4 2 2" xfId="107"/>
    <cellStyle name="Normal 2 2 4 2 3" xfId="108"/>
    <cellStyle name="Normal 2 2 4 3" xfId="109"/>
    <cellStyle name="Normal 2 2 4 4" xfId="110"/>
    <cellStyle name="Normal 2 2 5" xfId="111"/>
    <cellStyle name="Normal 2 2 5 2" xfId="112"/>
    <cellStyle name="Normal 2 2 5 2 2" xfId="113"/>
    <cellStyle name="Normal 2 2 5 2 3" xfId="114"/>
    <cellStyle name="Normal 2 2 5 3" xfId="115"/>
    <cellStyle name="Normal 2 2 5 4" xfId="116"/>
    <cellStyle name="Normal 2 2 6" xfId="117"/>
    <cellStyle name="Normal 2 2 6 2" xfId="118"/>
    <cellStyle name="Normal 2 2 6 3" xfId="119"/>
    <cellStyle name="Normal 2 2 7" xfId="120"/>
    <cellStyle name="Normal 2 2 7 2" xfId="121"/>
    <cellStyle name="Normal 2 2 7 3" xfId="122"/>
    <cellStyle name="Normal 2 2 8" xfId="123"/>
    <cellStyle name="Normal 2 2 9" xfId="124"/>
    <cellStyle name="Normal 2 3" xfId="125"/>
    <cellStyle name="Normal 2 4" xfId="126"/>
    <cellStyle name="Normal 2 5" xfId="127"/>
    <cellStyle name="Normal 3" xfId="7"/>
    <cellStyle name="Normal 3 10" xfId="128"/>
    <cellStyle name="Normal 3 2" xfId="129"/>
    <cellStyle name="Normal 3 2 2" xfId="130"/>
    <cellStyle name="Normal 3 2 2 2" xfId="131"/>
    <cellStyle name="Normal 3 2 2 2 2" xfId="132"/>
    <cellStyle name="Normal 3 2 2 2 3" xfId="133"/>
    <cellStyle name="Normal 3 2 2 3" xfId="134"/>
    <cellStyle name="Normal 3 2 2 4" xfId="135"/>
    <cellStyle name="Normal 3 2 3" xfId="136"/>
    <cellStyle name="Normal 3 2 3 2" xfId="137"/>
    <cellStyle name="Normal 3 2 3 2 2" xfId="138"/>
    <cellStyle name="Normal 3 2 3 2 3" xfId="139"/>
    <cellStyle name="Normal 3 2 3 3" xfId="140"/>
    <cellStyle name="Normal 3 2 3 4" xfId="141"/>
    <cellStyle name="Normal 3 2 4" xfId="142"/>
    <cellStyle name="Normal 3 2 4 2" xfId="143"/>
    <cellStyle name="Normal 3 2 4 2 2" xfId="144"/>
    <cellStyle name="Normal 3 2 4 2 3" xfId="145"/>
    <cellStyle name="Normal 3 2 4 3" xfId="146"/>
    <cellStyle name="Normal 3 2 4 4" xfId="147"/>
    <cellStyle name="Normal 3 2 5" xfId="148"/>
    <cellStyle name="Normal 3 2 5 2" xfId="149"/>
    <cellStyle name="Normal 3 2 5 2 2" xfId="150"/>
    <cellStyle name="Normal 3 2 5 2 3" xfId="151"/>
    <cellStyle name="Normal 3 2 5 3" xfId="152"/>
    <cellStyle name="Normal 3 2 5 4" xfId="153"/>
    <cellStyle name="Normal 3 2 6" xfId="154"/>
    <cellStyle name="Normal 3 2 6 2" xfId="155"/>
    <cellStyle name="Normal 3 2 6 3" xfId="156"/>
    <cellStyle name="Normal 3 2 7" xfId="157"/>
    <cellStyle name="Normal 3 2 7 2" xfId="158"/>
    <cellStyle name="Normal 3 2 7 3" xfId="159"/>
    <cellStyle name="Normal 3 2 8" xfId="160"/>
    <cellStyle name="Normal 3 2 9" xfId="161"/>
    <cellStyle name="Normal 3 3" xfId="162"/>
    <cellStyle name="Normal 3 3 2" xfId="163"/>
    <cellStyle name="Normal 3 3 2 2" xfId="164"/>
    <cellStyle name="Normal 3 3 2 3" xfId="165"/>
    <cellStyle name="Normal 3 3 3" xfId="166"/>
    <cellStyle name="Normal 3 3 4" xfId="167"/>
    <cellStyle name="Normal 3 4" xfId="168"/>
    <cellStyle name="Normal 3 4 2" xfId="169"/>
    <cellStyle name="Normal 3 4 2 2" xfId="170"/>
    <cellStyle name="Normal 3 4 2 3" xfId="171"/>
    <cellStyle name="Normal 3 4 3" xfId="172"/>
    <cellStyle name="Normal 3 4 4" xfId="173"/>
    <cellStyle name="Normal 3 5" xfId="174"/>
    <cellStyle name="Normal 3 5 2" xfId="175"/>
    <cellStyle name="Normal 3 5 2 2" xfId="176"/>
    <cellStyle name="Normal 3 5 2 3" xfId="177"/>
    <cellStyle name="Normal 3 5 3" xfId="178"/>
    <cellStyle name="Normal 3 5 4" xfId="179"/>
    <cellStyle name="Normal 3 6" xfId="180"/>
    <cellStyle name="Normal 3 6 2" xfId="181"/>
    <cellStyle name="Normal 3 6 2 2" xfId="182"/>
    <cellStyle name="Normal 3 6 2 3" xfId="183"/>
    <cellStyle name="Normal 3 6 3" xfId="184"/>
    <cellStyle name="Normal 3 6 4" xfId="185"/>
    <cellStyle name="Normal 3 7" xfId="186"/>
    <cellStyle name="Normal 3 7 2" xfId="187"/>
    <cellStyle name="Normal 3 7 3" xfId="188"/>
    <cellStyle name="Normal 3 8" xfId="189"/>
    <cellStyle name="Normal 3 8 2" xfId="190"/>
    <cellStyle name="Normal 3 8 3" xfId="191"/>
    <cellStyle name="Normal 3 9" xfId="192"/>
    <cellStyle name="Normal 4" xfId="13"/>
    <cellStyle name="Normal 4 10" xfId="193"/>
    <cellStyle name="Normal 4 2" xfId="194"/>
    <cellStyle name="Normal 4 2 2" xfId="195"/>
    <cellStyle name="Normal 4 2 2 2" xfId="196"/>
    <cellStyle name="Normal 4 2 2 2 2" xfId="197"/>
    <cellStyle name="Normal 4 2 2 2 3" xfId="198"/>
    <cellStyle name="Normal 4 2 2 3" xfId="199"/>
    <cellStyle name="Normal 4 2 2 4" xfId="200"/>
    <cellStyle name="Normal 4 2 3" xfId="201"/>
    <cellStyle name="Normal 4 2 3 2" xfId="202"/>
    <cellStyle name="Normal 4 2 3 2 2" xfId="203"/>
    <cellStyle name="Normal 4 2 3 2 3" xfId="204"/>
    <cellStyle name="Normal 4 2 3 3" xfId="205"/>
    <cellStyle name="Normal 4 2 3 4" xfId="206"/>
    <cellStyle name="Normal 4 2 4" xfId="207"/>
    <cellStyle name="Normal 4 2 4 2" xfId="208"/>
    <cellStyle name="Normal 4 2 4 2 2" xfId="209"/>
    <cellStyle name="Normal 4 2 4 2 3" xfId="210"/>
    <cellStyle name="Normal 4 2 4 3" xfId="211"/>
    <cellStyle name="Normal 4 2 4 4" xfId="212"/>
    <cellStyle name="Normal 4 2 5" xfId="213"/>
    <cellStyle name="Normal 4 2 5 2" xfId="214"/>
    <cellStyle name="Normal 4 2 5 2 2" xfId="215"/>
    <cellStyle name="Normal 4 2 5 2 3" xfId="216"/>
    <cellStyle name="Normal 4 2 5 3" xfId="217"/>
    <cellStyle name="Normal 4 2 5 4" xfId="218"/>
    <cellStyle name="Normal 4 2 6" xfId="219"/>
    <cellStyle name="Normal 4 2 6 2" xfId="220"/>
    <cellStyle name="Normal 4 2 6 3" xfId="221"/>
    <cellStyle name="Normal 4 2 7" xfId="222"/>
    <cellStyle name="Normal 4 2 7 2" xfId="223"/>
    <cellStyle name="Normal 4 2 7 3" xfId="224"/>
    <cellStyle name="Normal 4 2 8" xfId="225"/>
    <cellStyle name="Normal 4 2 9" xfId="226"/>
    <cellStyle name="Normal 4 3" xfId="227"/>
    <cellStyle name="Normal 4 3 2" xfId="228"/>
    <cellStyle name="Normal 4 3 2 2" xfId="229"/>
    <cellStyle name="Normal 4 3 2 3" xfId="230"/>
    <cellStyle name="Normal 4 3 3" xfId="231"/>
    <cellStyle name="Normal 4 3 4" xfId="232"/>
    <cellStyle name="Normal 4 4" xfId="233"/>
    <cellStyle name="Normal 4 4 2" xfId="234"/>
    <cellStyle name="Normal 4 4 2 2" xfId="235"/>
    <cellStyle name="Normal 4 4 2 3" xfId="236"/>
    <cellStyle name="Normal 4 4 3" xfId="237"/>
    <cellStyle name="Normal 4 4 4" xfId="238"/>
    <cellStyle name="Normal 4 5" xfId="239"/>
    <cellStyle name="Normal 4 5 2" xfId="240"/>
    <cellStyle name="Normal 4 5 2 2" xfId="241"/>
    <cellStyle name="Normal 4 5 2 3" xfId="242"/>
    <cellStyle name="Normal 4 5 3" xfId="243"/>
    <cellStyle name="Normal 4 5 4" xfId="244"/>
    <cellStyle name="Normal 4 6" xfId="245"/>
    <cellStyle name="Normal 4 6 2" xfId="246"/>
    <cellStyle name="Normal 4 6 2 2" xfId="247"/>
    <cellStyle name="Normal 4 6 2 3" xfId="248"/>
    <cellStyle name="Normal 4 6 3" xfId="249"/>
    <cellStyle name="Normal 4 6 4" xfId="250"/>
    <cellStyle name="Normal 4 7" xfId="251"/>
    <cellStyle name="Normal 4 7 2" xfId="252"/>
    <cellStyle name="Normal 4 7 3" xfId="253"/>
    <cellStyle name="Normal 4 8" xfId="254"/>
    <cellStyle name="Normal 4 8 2" xfId="255"/>
    <cellStyle name="Normal 4 8 3" xfId="256"/>
    <cellStyle name="Normal 4 9" xfId="257"/>
    <cellStyle name="Normal 5" xfId="258"/>
    <cellStyle name="Normal 5 10" xfId="259"/>
    <cellStyle name="Normal 5 2" xfId="8"/>
    <cellStyle name="Normal 5 2 2" xfId="260"/>
    <cellStyle name="Normal 5 2 2 2" xfId="261"/>
    <cellStyle name="Normal 5 2 2 2 2" xfId="262"/>
    <cellStyle name="Normal 5 2 2 2 3" xfId="263"/>
    <cellStyle name="Normal 5 2 2 3" xfId="264"/>
    <cellStyle name="Normal 5 2 2 4" xfId="265"/>
    <cellStyle name="Normal 5 2 3" xfId="266"/>
    <cellStyle name="Normal 5 2 3 2" xfId="267"/>
    <cellStyle name="Normal 5 2 3 2 2" xfId="268"/>
    <cellStyle name="Normal 5 2 3 2 3" xfId="269"/>
    <cellStyle name="Normal 5 2 3 3" xfId="270"/>
    <cellStyle name="Normal 5 2 3 4" xfId="271"/>
    <cellStyle name="Normal 5 2 4" xfId="272"/>
    <cellStyle name="Normal 5 2 4 2" xfId="273"/>
    <cellStyle name="Normal 5 2 4 2 2" xfId="274"/>
    <cellStyle name="Normal 5 2 4 2 3" xfId="275"/>
    <cellStyle name="Normal 5 2 4 3" xfId="276"/>
    <cellStyle name="Normal 5 2 4 4" xfId="277"/>
    <cellStyle name="Normal 5 2 5" xfId="278"/>
    <cellStyle name="Normal 5 2 5 2" xfId="279"/>
    <cellStyle name="Normal 5 2 5 2 2" xfId="280"/>
    <cellStyle name="Normal 5 2 5 2 3" xfId="281"/>
    <cellStyle name="Normal 5 2 5 3" xfId="282"/>
    <cellStyle name="Normal 5 2 5 4" xfId="283"/>
    <cellStyle name="Normal 5 2 6" xfId="284"/>
    <cellStyle name="Normal 5 2 6 2" xfId="285"/>
    <cellStyle name="Normal 5 2 6 3" xfId="286"/>
    <cellStyle name="Normal 5 2 7" xfId="287"/>
    <cellStyle name="Normal 5 2 7 2" xfId="288"/>
    <cellStyle name="Normal 5 2 7 3" xfId="289"/>
    <cellStyle name="Normal 5 2 8" xfId="290"/>
    <cellStyle name="Normal 5 2 9" xfId="291"/>
    <cellStyle name="Normal 5 3" xfId="292"/>
    <cellStyle name="Normal 5 3 2" xfId="293"/>
    <cellStyle name="Normal 5 3 2 2" xfId="294"/>
    <cellStyle name="Normal 5 3 2 3" xfId="295"/>
    <cellStyle name="Normal 5 3 3" xfId="296"/>
    <cellStyle name="Normal 5 3 4" xfId="297"/>
    <cellStyle name="Normal 5 4" xfId="298"/>
    <cellStyle name="Normal 5 4 2" xfId="299"/>
    <cellStyle name="Normal 5 4 2 2" xfId="300"/>
    <cellStyle name="Normal 5 4 2 3" xfId="301"/>
    <cellStyle name="Normal 5 4 3" xfId="302"/>
    <cellStyle name="Normal 5 4 4" xfId="303"/>
    <cellStyle name="Normal 5 5" xfId="304"/>
    <cellStyle name="Normal 5 5 2" xfId="305"/>
    <cellStyle name="Normal 5 5 2 2" xfId="306"/>
    <cellStyle name="Normal 5 5 2 3" xfId="307"/>
    <cellStyle name="Normal 5 5 3" xfId="308"/>
    <cellStyle name="Normal 5 5 4" xfId="309"/>
    <cellStyle name="Normal 5 6" xfId="310"/>
    <cellStyle name="Normal 5 6 2" xfId="311"/>
    <cellStyle name="Normal 5 6 2 2" xfId="312"/>
    <cellStyle name="Normal 5 6 2 3" xfId="313"/>
    <cellStyle name="Normal 5 6 3" xfId="314"/>
    <cellStyle name="Normal 5 6 4" xfId="315"/>
    <cellStyle name="Normal 5 7" xfId="316"/>
    <cellStyle name="Normal 5 7 2" xfId="317"/>
    <cellStyle name="Normal 5 7 3" xfId="318"/>
    <cellStyle name="Normal 5 8" xfId="319"/>
    <cellStyle name="Normal 5 8 2" xfId="320"/>
    <cellStyle name="Normal 5 8 3" xfId="321"/>
    <cellStyle name="Normal 5 9" xfId="322"/>
    <cellStyle name="Normal 6" xfId="323"/>
    <cellStyle name="Normal 6 10" xfId="324"/>
    <cellStyle name="Normal 6 2" xfId="325"/>
    <cellStyle name="Normal 6 2 2" xfId="326"/>
    <cellStyle name="Normal 6 2 2 2" xfId="327"/>
    <cellStyle name="Normal 6 2 2 2 2" xfId="328"/>
    <cellStyle name="Normal 6 2 2 2 3" xfId="329"/>
    <cellStyle name="Normal 6 2 2 3" xfId="330"/>
    <cellStyle name="Normal 6 2 2 4" xfId="331"/>
    <cellStyle name="Normal 6 2 3" xfId="332"/>
    <cellStyle name="Normal 6 2 3 2" xfId="333"/>
    <cellStyle name="Normal 6 2 3 2 2" xfId="334"/>
    <cellStyle name="Normal 6 2 3 2 3" xfId="335"/>
    <cellStyle name="Normal 6 2 3 3" xfId="336"/>
    <cellStyle name="Normal 6 2 3 4" xfId="337"/>
    <cellStyle name="Normal 6 2 4" xfId="338"/>
    <cellStyle name="Normal 6 2 4 2" xfId="339"/>
    <cellStyle name="Normal 6 2 4 2 2" xfId="340"/>
    <cellStyle name="Normal 6 2 4 2 3" xfId="341"/>
    <cellStyle name="Normal 6 2 4 3" xfId="342"/>
    <cellStyle name="Normal 6 2 4 4" xfId="343"/>
    <cellStyle name="Normal 6 2 5" xfId="344"/>
    <cellStyle name="Normal 6 2 5 2" xfId="345"/>
    <cellStyle name="Normal 6 2 5 2 2" xfId="346"/>
    <cellStyle name="Normal 6 2 5 2 3" xfId="347"/>
    <cellStyle name="Normal 6 2 5 3" xfId="348"/>
    <cellStyle name="Normal 6 2 5 4" xfId="349"/>
    <cellStyle name="Normal 6 2 6" xfId="350"/>
    <cellStyle name="Normal 6 2 6 2" xfId="351"/>
    <cellStyle name="Normal 6 2 6 3" xfId="352"/>
    <cellStyle name="Normal 6 2 7" xfId="353"/>
    <cellStyle name="Normal 6 2 7 2" xfId="354"/>
    <cellStyle name="Normal 6 2 7 3" xfId="355"/>
    <cellStyle name="Normal 6 2 8" xfId="356"/>
    <cellStyle name="Normal 6 2 9" xfId="357"/>
    <cellStyle name="Normal 6 3" xfId="358"/>
    <cellStyle name="Normal 6 3 2" xfId="359"/>
    <cellStyle name="Normal 6 3 2 2" xfId="360"/>
    <cellStyle name="Normal 6 3 2 3" xfId="361"/>
    <cellStyle name="Normal 6 3 3" xfId="362"/>
    <cellStyle name="Normal 6 3 4" xfId="363"/>
    <cellStyle name="Normal 6 4" xfId="364"/>
    <cellStyle name="Normal 6 4 2" xfId="365"/>
    <cellStyle name="Normal 6 4 2 2" xfId="366"/>
    <cellStyle name="Normal 6 4 2 3" xfId="367"/>
    <cellStyle name="Normal 6 4 3" xfId="368"/>
    <cellStyle name="Normal 6 4 4" xfId="369"/>
    <cellStyle name="Normal 6 5" xfId="370"/>
    <cellStyle name="Normal 6 5 2" xfId="371"/>
    <cellStyle name="Normal 6 5 2 2" xfId="372"/>
    <cellStyle name="Normal 6 5 2 3" xfId="373"/>
    <cellStyle name="Normal 6 5 3" xfId="374"/>
    <cellStyle name="Normal 6 5 4" xfId="375"/>
    <cellStyle name="Normal 6 6" xfId="376"/>
    <cellStyle name="Normal 6 6 2" xfId="377"/>
    <cellStyle name="Normal 6 6 2 2" xfId="378"/>
    <cellStyle name="Normal 6 6 2 3" xfId="379"/>
    <cellStyle name="Normal 6 6 3" xfId="380"/>
    <cellStyle name="Normal 6 6 4" xfId="381"/>
    <cellStyle name="Normal 6 7" xfId="382"/>
    <cellStyle name="Normal 6 7 2" xfId="383"/>
    <cellStyle name="Normal 6 7 3" xfId="384"/>
    <cellStyle name="Normal 6 8" xfId="385"/>
    <cellStyle name="Normal 6 8 2" xfId="386"/>
    <cellStyle name="Normal 6 8 3" xfId="387"/>
    <cellStyle name="Normal 6 9" xfId="388"/>
    <cellStyle name="Normal 7" xfId="389"/>
    <cellStyle name="Normal 7 10" xfId="390"/>
    <cellStyle name="Normal 7 2" xfId="391"/>
    <cellStyle name="Normal 7 2 2" xfId="392"/>
    <cellStyle name="Normal 7 2 2 2" xfId="393"/>
    <cellStyle name="Normal 7 2 2 2 2" xfId="394"/>
    <cellStyle name="Normal 7 2 2 2 3" xfId="395"/>
    <cellStyle name="Normal 7 2 2 3" xfId="396"/>
    <cellStyle name="Normal 7 2 2 4" xfId="397"/>
    <cellStyle name="Normal 7 2 3" xfId="398"/>
    <cellStyle name="Normal 7 2 3 2" xfId="399"/>
    <cellStyle name="Normal 7 2 3 2 2" xfId="400"/>
    <cellStyle name="Normal 7 2 3 2 3" xfId="401"/>
    <cellStyle name="Normal 7 2 3 3" xfId="402"/>
    <cellStyle name="Normal 7 2 3 4" xfId="403"/>
    <cellStyle name="Normal 7 2 4" xfId="404"/>
    <cellStyle name="Normal 7 2 4 2" xfId="405"/>
    <cellStyle name="Normal 7 2 4 2 2" xfId="406"/>
    <cellStyle name="Normal 7 2 4 2 3" xfId="407"/>
    <cellStyle name="Normal 7 2 4 3" xfId="408"/>
    <cellStyle name="Normal 7 2 4 4" xfId="409"/>
    <cellStyle name="Normal 7 2 5" xfId="410"/>
    <cellStyle name="Normal 7 2 5 2" xfId="411"/>
    <cellStyle name="Normal 7 2 5 2 2" xfId="412"/>
    <cellStyle name="Normal 7 2 5 2 3" xfId="413"/>
    <cellStyle name="Normal 7 2 5 3" xfId="414"/>
    <cellStyle name="Normal 7 2 5 4" xfId="415"/>
    <cellStyle name="Normal 7 2 6" xfId="416"/>
    <cellStyle name="Normal 7 2 6 2" xfId="417"/>
    <cellStyle name="Normal 7 2 6 3" xfId="418"/>
    <cellStyle name="Normal 7 2 7" xfId="419"/>
    <cellStyle name="Normal 7 2 7 2" xfId="420"/>
    <cellStyle name="Normal 7 2 7 3" xfId="421"/>
    <cellStyle name="Normal 7 2 8" xfId="422"/>
    <cellStyle name="Normal 7 2 9" xfId="423"/>
    <cellStyle name="Normal 7 3" xfId="424"/>
    <cellStyle name="Normal 7 3 2" xfId="425"/>
    <cellStyle name="Normal 7 3 2 2" xfId="426"/>
    <cellStyle name="Normal 7 3 2 3" xfId="427"/>
    <cellStyle name="Normal 7 3 3" xfId="428"/>
    <cellStyle name="Normal 7 3 4" xfId="429"/>
    <cellStyle name="Normal 7 4" xfId="430"/>
    <cellStyle name="Normal 7 4 2" xfId="431"/>
    <cellStyle name="Normal 7 4 2 2" xfId="432"/>
    <cellStyle name="Normal 7 4 2 3" xfId="433"/>
    <cellStyle name="Normal 7 4 3" xfId="434"/>
    <cellStyle name="Normal 7 4 4" xfId="435"/>
    <cellStyle name="Normal 7 5" xfId="436"/>
    <cellStyle name="Normal 7 5 2" xfId="437"/>
    <cellStyle name="Normal 7 5 2 2" xfId="438"/>
    <cellStyle name="Normal 7 5 2 3" xfId="439"/>
    <cellStyle name="Normal 7 5 3" xfId="440"/>
    <cellStyle name="Normal 7 5 4" xfId="441"/>
    <cellStyle name="Normal 7 6" xfId="442"/>
    <cellStyle name="Normal 7 6 2" xfId="443"/>
    <cellStyle name="Normal 7 6 2 2" xfId="444"/>
    <cellStyle name="Normal 7 6 2 3" xfId="445"/>
    <cellStyle name="Normal 7 6 3" xfId="446"/>
    <cellStyle name="Normal 7 6 4" xfId="447"/>
    <cellStyle name="Normal 7 7" xfId="448"/>
    <cellStyle name="Normal 7 7 2" xfId="449"/>
    <cellStyle name="Normal 7 7 3" xfId="450"/>
    <cellStyle name="Normal 7 8" xfId="451"/>
    <cellStyle name="Normal 7 8 2" xfId="452"/>
    <cellStyle name="Normal 7 8 3" xfId="453"/>
    <cellStyle name="Normal 7 9" xfId="454"/>
    <cellStyle name="Normal 8" xfId="455"/>
    <cellStyle name="Normal 9" xfId="456"/>
    <cellStyle name="Normal 9 10" xfId="457"/>
    <cellStyle name="Normal 9 2" xfId="458"/>
    <cellStyle name="Normal 9 2 2" xfId="459"/>
    <cellStyle name="Normal 9 2 2 2" xfId="460"/>
    <cellStyle name="Normal 9 2 2 2 2" xfId="461"/>
    <cellStyle name="Normal 9 2 2 2 3" xfId="462"/>
    <cellStyle name="Normal 9 2 2 3" xfId="463"/>
    <cellStyle name="Normal 9 2 2 4" xfId="464"/>
    <cellStyle name="Normal 9 2 3" xfId="465"/>
    <cellStyle name="Normal 9 2 3 2" xfId="466"/>
    <cellStyle name="Normal 9 2 3 2 2" xfId="467"/>
    <cellStyle name="Normal 9 2 3 2 3" xfId="468"/>
    <cellStyle name="Normal 9 2 3 3" xfId="469"/>
    <cellStyle name="Normal 9 2 3 4" xfId="470"/>
    <cellStyle name="Normal 9 2 4" xfId="471"/>
    <cellStyle name="Normal 9 2 4 2" xfId="472"/>
    <cellStyle name="Normal 9 2 4 2 2" xfId="473"/>
    <cellStyle name="Normal 9 2 4 2 3" xfId="474"/>
    <cellStyle name="Normal 9 2 4 3" xfId="475"/>
    <cellStyle name="Normal 9 2 4 4" xfId="476"/>
    <cellStyle name="Normal 9 2 5" xfId="477"/>
    <cellStyle name="Normal 9 2 5 2" xfId="478"/>
    <cellStyle name="Normal 9 2 5 2 2" xfId="479"/>
    <cellStyle name="Normal 9 2 5 2 3" xfId="480"/>
    <cellStyle name="Normal 9 2 5 3" xfId="481"/>
    <cellStyle name="Normal 9 2 5 4" xfId="482"/>
    <cellStyle name="Normal 9 2 6" xfId="483"/>
    <cellStyle name="Normal 9 2 6 2" xfId="484"/>
    <cellStyle name="Normal 9 2 6 3" xfId="485"/>
    <cellStyle name="Normal 9 2 7" xfId="486"/>
    <cellStyle name="Normal 9 2 7 2" xfId="487"/>
    <cellStyle name="Normal 9 2 7 3" xfId="488"/>
    <cellStyle name="Normal 9 2 8" xfId="489"/>
    <cellStyle name="Normal 9 2 9" xfId="490"/>
    <cellStyle name="Normal 9 3" xfId="491"/>
    <cellStyle name="Normal 9 3 2" xfId="492"/>
    <cellStyle name="Normal 9 3 2 2" xfId="493"/>
    <cellStyle name="Normal 9 3 2 3" xfId="494"/>
    <cellStyle name="Normal 9 3 3" xfId="495"/>
    <cellStyle name="Normal 9 3 4" xfId="496"/>
    <cellStyle name="Normal 9 4" xfId="497"/>
    <cellStyle name="Normal 9 4 2" xfId="498"/>
    <cellStyle name="Normal 9 4 2 2" xfId="499"/>
    <cellStyle name="Normal 9 4 2 3" xfId="500"/>
    <cellStyle name="Normal 9 4 3" xfId="501"/>
    <cellStyle name="Normal 9 4 4" xfId="502"/>
    <cellStyle name="Normal 9 5" xfId="503"/>
    <cellStyle name="Normal 9 5 2" xfId="504"/>
    <cellStyle name="Normal 9 5 2 2" xfId="505"/>
    <cellStyle name="Normal 9 5 2 3" xfId="506"/>
    <cellStyle name="Normal 9 5 3" xfId="507"/>
    <cellStyle name="Normal 9 5 4" xfId="508"/>
    <cellStyle name="Normal 9 6" xfId="509"/>
    <cellStyle name="Normal 9 6 2" xfId="510"/>
    <cellStyle name="Normal 9 6 2 2" xfId="511"/>
    <cellStyle name="Normal 9 6 2 3" xfId="512"/>
    <cellStyle name="Normal 9 6 3" xfId="513"/>
    <cellStyle name="Normal 9 6 4" xfId="514"/>
    <cellStyle name="Normal 9 7" xfId="515"/>
    <cellStyle name="Normal 9 7 2" xfId="516"/>
    <cellStyle name="Normal 9 7 3" xfId="517"/>
    <cellStyle name="Normal 9 8" xfId="518"/>
    <cellStyle name="Normal 9 8 2" xfId="519"/>
    <cellStyle name="Normal 9 8 3" xfId="520"/>
    <cellStyle name="Normal 9 9" xfId="521"/>
    <cellStyle name="Porcentagem 2" xfId="5"/>
    <cellStyle name="Porcentagem 2 2" xfId="522"/>
    <cellStyle name="Porcentagem 3" xfId="10"/>
    <cellStyle name="Porcentagem 4" xfId="523"/>
    <cellStyle name="Porcentagem 4 2" xfId="524"/>
    <cellStyle name="Separador de milhares 2" xfId="525"/>
    <cellStyle name="Separador de milhares 3" xfId="526"/>
    <cellStyle name="Separador de milhares 4" xfId="527"/>
    <cellStyle name="Separador de milhares 4 2" xfId="528"/>
    <cellStyle name="Vírgula 2" xfId="4"/>
  </cellStyles>
  <dxfs count="0"/>
  <tableStyles count="0" defaultTableStyle="TableStyleMedium9" defaultPivotStyle="PivotStyleLight16"/>
  <colors>
    <mruColors>
      <color rgb="FFE9821B"/>
      <color rgb="FFEB9035"/>
      <color rgb="FFED9D4D"/>
      <color rgb="FFF9E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114300</xdr:rowOff>
    </xdr:from>
    <xdr:to>
      <xdr:col>0</xdr:col>
      <xdr:colOff>998883</xdr:colOff>
      <xdr:row>5</xdr:row>
      <xdr:rowOff>24848</xdr:rowOff>
    </xdr:to>
    <xdr:pic>
      <xdr:nvPicPr>
        <xdr:cNvPr id="3" name="Picture 1" descr="Resultado de imagem para BRASAO DA REPUBLICA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310" r="19482"/>
        <a:stretch>
          <a:fillRect/>
        </a:stretch>
      </xdr:blipFill>
      <xdr:spPr bwMode="auto">
        <a:xfrm>
          <a:off x="228600" y="114300"/>
          <a:ext cx="770283" cy="720173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26985</xdr:colOff>
      <xdr:row>0</xdr:row>
      <xdr:rowOff>96838</xdr:rowOff>
    </xdr:from>
    <xdr:to>
      <xdr:col>6</xdr:col>
      <xdr:colOff>103187</xdr:colOff>
      <xdr:row>5</xdr:row>
      <xdr:rowOff>139289</xdr:rowOff>
    </xdr:to>
    <xdr:pic>
      <xdr:nvPicPr>
        <xdr:cNvPr id="2" name="Picture 1" descr="Resultado de imagem para BRASAO DA REPUBLICA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310" r="19482"/>
        <a:stretch>
          <a:fillRect/>
        </a:stretch>
      </xdr:blipFill>
      <xdr:spPr bwMode="auto">
        <a:xfrm>
          <a:off x="188910" y="96838"/>
          <a:ext cx="885827" cy="852076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26985</xdr:colOff>
      <xdr:row>0</xdr:row>
      <xdr:rowOff>96838</xdr:rowOff>
    </xdr:from>
    <xdr:to>
      <xdr:col>6</xdr:col>
      <xdr:colOff>103187</xdr:colOff>
      <xdr:row>5</xdr:row>
      <xdr:rowOff>139289</xdr:rowOff>
    </xdr:to>
    <xdr:pic>
      <xdr:nvPicPr>
        <xdr:cNvPr id="2" name="Picture 1" descr="Resultado de imagem para BRASAO DA REPUBLICA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310" r="19482"/>
        <a:stretch>
          <a:fillRect/>
        </a:stretch>
      </xdr:blipFill>
      <xdr:spPr bwMode="auto">
        <a:xfrm>
          <a:off x="188910" y="96838"/>
          <a:ext cx="885827" cy="852076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26985</xdr:colOff>
      <xdr:row>0</xdr:row>
      <xdr:rowOff>96838</xdr:rowOff>
    </xdr:from>
    <xdr:to>
      <xdr:col>6</xdr:col>
      <xdr:colOff>103187</xdr:colOff>
      <xdr:row>5</xdr:row>
      <xdr:rowOff>139289</xdr:rowOff>
    </xdr:to>
    <xdr:pic>
      <xdr:nvPicPr>
        <xdr:cNvPr id="2" name="Picture 1" descr="Resultado de imagem para BRASAO DA REPUBLICA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310" r="19482"/>
        <a:stretch>
          <a:fillRect/>
        </a:stretch>
      </xdr:blipFill>
      <xdr:spPr bwMode="auto">
        <a:xfrm>
          <a:off x="188910" y="96838"/>
          <a:ext cx="885827" cy="852076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25400</xdr:colOff>
      <xdr:row>27</xdr:row>
      <xdr:rowOff>114300</xdr:rowOff>
    </xdr:from>
    <xdr:to>
      <xdr:col>6</xdr:col>
      <xdr:colOff>3175</xdr:colOff>
      <xdr:row>33</xdr:row>
      <xdr:rowOff>142875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59000" y="4381500"/>
          <a:ext cx="10445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513228</xdr:colOff>
      <xdr:row>1</xdr:row>
      <xdr:rowOff>87966</xdr:rowOff>
    </xdr:from>
    <xdr:to>
      <xdr:col>1</xdr:col>
      <xdr:colOff>701487</xdr:colOff>
      <xdr:row>4</xdr:row>
      <xdr:rowOff>122339</xdr:rowOff>
    </xdr:to>
    <xdr:pic>
      <xdr:nvPicPr>
        <xdr:cNvPr id="3" name="Picture 1" descr="Resultado de imagem para BRASAO DA REPUBLICA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310" r="19482"/>
        <a:stretch>
          <a:fillRect/>
        </a:stretch>
      </xdr:blipFill>
      <xdr:spPr bwMode="auto">
        <a:xfrm>
          <a:off x="513228" y="278466"/>
          <a:ext cx="797859" cy="605873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243417</xdr:colOff>
      <xdr:row>0</xdr:row>
      <xdr:rowOff>63500</xdr:rowOff>
    </xdr:from>
    <xdr:to>
      <xdr:col>1</xdr:col>
      <xdr:colOff>730250</xdr:colOff>
      <xdr:row>4</xdr:row>
      <xdr:rowOff>113096</xdr:rowOff>
    </xdr:to>
    <xdr:pic>
      <xdr:nvPicPr>
        <xdr:cNvPr id="2" name="Picture 1" descr="Resultado de imagem para BRASAO DA REPUBLICA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310" r="19482"/>
        <a:stretch>
          <a:fillRect/>
        </a:stretch>
      </xdr:blipFill>
      <xdr:spPr bwMode="auto">
        <a:xfrm>
          <a:off x="243417" y="63500"/>
          <a:ext cx="1077383" cy="92589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179651</xdr:rowOff>
    </xdr:to>
    <xdr:pic>
      <xdr:nvPicPr>
        <xdr:cNvPr id="3" name="Picture 1" descr="Resultado de imagem para JUSTIÃA FEDERAL 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38150"/>
          <a:ext cx="0" cy="39872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494472</xdr:colOff>
      <xdr:row>0</xdr:row>
      <xdr:rowOff>119684</xdr:rowOff>
    </xdr:from>
    <xdr:to>
      <xdr:col>2</xdr:col>
      <xdr:colOff>45555</xdr:colOff>
      <xdr:row>4</xdr:row>
      <xdr:rowOff>91523</xdr:rowOff>
    </xdr:to>
    <xdr:pic>
      <xdr:nvPicPr>
        <xdr:cNvPr id="1025" name="Picture 1" descr="Resultado de imagem para BRASAO DA REPUBLICA">
          <a:extLst>
            <a:ext uri="{FF2B5EF4-FFF2-40B4-BE49-F238E27FC236}">
              <a16:creationId xmlns:a16="http://schemas.microsoft.com/office/drawing/2014/main" xmlns="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310" r="19482"/>
        <a:stretch>
          <a:fillRect/>
        </a:stretch>
      </xdr:blipFill>
      <xdr:spPr bwMode="auto">
        <a:xfrm>
          <a:off x="494472" y="119684"/>
          <a:ext cx="770283" cy="705264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57150</xdr:rowOff>
    </xdr:from>
    <xdr:to>
      <xdr:col>0</xdr:col>
      <xdr:colOff>1084608</xdr:colOff>
      <xdr:row>4</xdr:row>
      <xdr:rowOff>15323</xdr:rowOff>
    </xdr:to>
    <xdr:pic>
      <xdr:nvPicPr>
        <xdr:cNvPr id="3" name="Picture 1" descr="Resultado de imagem para BRASAO DA REPUBLICA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310" r="19482"/>
        <a:stretch>
          <a:fillRect/>
        </a:stretch>
      </xdr:blipFill>
      <xdr:spPr bwMode="auto">
        <a:xfrm>
          <a:off x="314325" y="247650"/>
          <a:ext cx="770283" cy="720173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25400</xdr:colOff>
      <xdr:row>27</xdr:row>
      <xdr:rowOff>114300</xdr:rowOff>
    </xdr:from>
    <xdr:to>
      <xdr:col>5</xdr:col>
      <xdr:colOff>584200</xdr:colOff>
      <xdr:row>34</xdr:row>
      <xdr:rowOff>76200</xdr:rowOff>
    </xdr:to>
    <xdr:pic>
      <xdr:nvPicPr>
        <xdr:cNvPr id="3" name="image00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59000" y="4381500"/>
          <a:ext cx="10445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26985</xdr:colOff>
      <xdr:row>0</xdr:row>
      <xdr:rowOff>96838</xdr:rowOff>
    </xdr:from>
    <xdr:to>
      <xdr:col>6</xdr:col>
      <xdr:colOff>103187</xdr:colOff>
      <xdr:row>5</xdr:row>
      <xdr:rowOff>139289</xdr:rowOff>
    </xdr:to>
    <xdr:pic>
      <xdr:nvPicPr>
        <xdr:cNvPr id="2" name="Picture 1" descr="Resultado de imagem para BRASAO DA REPUBLICA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310" r="19482"/>
        <a:stretch>
          <a:fillRect/>
        </a:stretch>
      </xdr:blipFill>
      <xdr:spPr bwMode="auto">
        <a:xfrm>
          <a:off x="188910" y="96838"/>
          <a:ext cx="885827" cy="852076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26985</xdr:colOff>
      <xdr:row>0</xdr:row>
      <xdr:rowOff>96838</xdr:rowOff>
    </xdr:from>
    <xdr:to>
      <xdr:col>6</xdr:col>
      <xdr:colOff>103187</xdr:colOff>
      <xdr:row>5</xdr:row>
      <xdr:rowOff>139289</xdr:rowOff>
    </xdr:to>
    <xdr:pic>
      <xdr:nvPicPr>
        <xdr:cNvPr id="2" name="Picture 1" descr="Resultado de imagem para BRASAO DA REPUBLICA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310" r="19482"/>
        <a:stretch>
          <a:fillRect/>
        </a:stretch>
      </xdr:blipFill>
      <xdr:spPr bwMode="auto">
        <a:xfrm>
          <a:off x="188910" y="96838"/>
          <a:ext cx="885827" cy="852076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26985</xdr:colOff>
      <xdr:row>0</xdr:row>
      <xdr:rowOff>96838</xdr:rowOff>
    </xdr:from>
    <xdr:to>
      <xdr:col>6</xdr:col>
      <xdr:colOff>103187</xdr:colOff>
      <xdr:row>5</xdr:row>
      <xdr:rowOff>139289</xdr:rowOff>
    </xdr:to>
    <xdr:pic>
      <xdr:nvPicPr>
        <xdr:cNvPr id="2" name="Picture 1" descr="Resultado de imagem para BRASAO DA REPUBLICA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310" r="19482"/>
        <a:stretch>
          <a:fillRect/>
        </a:stretch>
      </xdr:blipFill>
      <xdr:spPr bwMode="auto">
        <a:xfrm>
          <a:off x="188910" y="96838"/>
          <a:ext cx="885827" cy="852076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26985</xdr:colOff>
      <xdr:row>0</xdr:row>
      <xdr:rowOff>96838</xdr:rowOff>
    </xdr:from>
    <xdr:to>
      <xdr:col>6</xdr:col>
      <xdr:colOff>103187</xdr:colOff>
      <xdr:row>5</xdr:row>
      <xdr:rowOff>139289</xdr:rowOff>
    </xdr:to>
    <xdr:pic>
      <xdr:nvPicPr>
        <xdr:cNvPr id="2" name="Picture 1" descr="Resultado de imagem para BRASAO DA REPUBLICA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310" r="19482"/>
        <a:stretch>
          <a:fillRect/>
        </a:stretch>
      </xdr:blipFill>
      <xdr:spPr bwMode="auto">
        <a:xfrm>
          <a:off x="188910" y="96838"/>
          <a:ext cx="885827" cy="852076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26985</xdr:colOff>
      <xdr:row>0</xdr:row>
      <xdr:rowOff>96838</xdr:rowOff>
    </xdr:from>
    <xdr:to>
      <xdr:col>6</xdr:col>
      <xdr:colOff>103187</xdr:colOff>
      <xdr:row>5</xdr:row>
      <xdr:rowOff>139289</xdr:rowOff>
    </xdr:to>
    <xdr:pic>
      <xdr:nvPicPr>
        <xdr:cNvPr id="2" name="Picture 1" descr="Resultado de imagem para BRASAO DA REPUBLICA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310" r="19482"/>
        <a:stretch>
          <a:fillRect/>
        </a:stretch>
      </xdr:blipFill>
      <xdr:spPr bwMode="auto">
        <a:xfrm>
          <a:off x="188910" y="96838"/>
          <a:ext cx="885827" cy="8520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workbookViewId="0">
      <selection activeCell="B9" sqref="B9"/>
    </sheetView>
  </sheetViews>
  <sheetFormatPr defaultColWidth="9.140625" defaultRowHeight="12.75"/>
  <cols>
    <col min="1" max="1" width="32.140625" style="13" customWidth="1"/>
    <col min="2" max="2" width="73" style="13" customWidth="1"/>
    <col min="3" max="16384" width="9.140625" style="8"/>
  </cols>
  <sheetData>
    <row r="1" spans="1:6">
      <c r="A1" s="176"/>
      <c r="B1" s="176"/>
      <c r="C1" s="1"/>
      <c r="D1" s="1"/>
      <c r="E1" s="1"/>
      <c r="F1" s="1"/>
    </row>
    <row r="2" spans="1:6">
      <c r="A2" s="175" t="s">
        <v>31</v>
      </c>
      <c r="B2" s="175"/>
      <c r="C2" s="3"/>
      <c r="D2" s="3"/>
      <c r="E2" s="3"/>
      <c r="F2" s="3"/>
    </row>
    <row r="3" spans="1:6">
      <c r="A3" s="175" t="s">
        <v>264</v>
      </c>
      <c r="B3" s="175"/>
      <c r="C3" s="3"/>
      <c r="D3" s="3"/>
      <c r="E3" s="3"/>
      <c r="F3" s="3"/>
    </row>
    <row r="4" spans="1:6">
      <c r="A4" s="175" t="s">
        <v>32</v>
      </c>
      <c r="B4" s="175"/>
      <c r="C4" s="3"/>
      <c r="D4" s="3"/>
      <c r="E4" s="3"/>
      <c r="F4" s="3"/>
    </row>
    <row r="5" spans="1:6">
      <c r="A5" s="175" t="s">
        <v>33</v>
      </c>
      <c r="B5" s="175"/>
      <c r="C5" s="2"/>
      <c r="D5" s="2"/>
      <c r="E5" s="2"/>
      <c r="F5" s="2"/>
    </row>
    <row r="7" spans="1:6">
      <c r="A7" s="4" t="s">
        <v>35</v>
      </c>
      <c r="B7" s="13" t="s">
        <v>262</v>
      </c>
    </row>
    <row r="8" spans="1:6">
      <c r="A8" s="4"/>
    </row>
    <row r="9" spans="1:6" ht="38.25">
      <c r="A9" s="4" t="s">
        <v>34</v>
      </c>
      <c r="B9" s="125" t="s">
        <v>263</v>
      </c>
    </row>
    <row r="10" spans="1:6">
      <c r="A10" s="4"/>
    </row>
    <row r="11" spans="1:6" ht="25.5">
      <c r="A11" s="4" t="s">
        <v>36</v>
      </c>
      <c r="B11" s="14" t="s">
        <v>37</v>
      </c>
    </row>
    <row r="13" spans="1:6">
      <c r="A13" s="13" t="s">
        <v>38</v>
      </c>
      <c r="B13" s="13" t="s">
        <v>39</v>
      </c>
    </row>
    <row r="15" spans="1:6">
      <c r="A15" s="13" t="s">
        <v>40</v>
      </c>
      <c r="B15" s="13" t="s">
        <v>78</v>
      </c>
    </row>
    <row r="17" spans="1:2">
      <c r="A17" s="13" t="s">
        <v>41</v>
      </c>
      <c r="B17" s="9" t="s">
        <v>81</v>
      </c>
    </row>
    <row r="19" spans="1:2" ht="52.5" customHeight="1">
      <c r="A19" s="13" t="s">
        <v>42</v>
      </c>
      <c r="B19" s="15"/>
    </row>
    <row r="21" spans="1:2">
      <c r="A21" s="13" t="s">
        <v>43</v>
      </c>
    </row>
  </sheetData>
  <mergeCells count="5">
    <mergeCell ref="A5:B5"/>
    <mergeCell ref="A2:B2"/>
    <mergeCell ref="A3:B3"/>
    <mergeCell ref="A4:B4"/>
    <mergeCell ref="A1:B1"/>
  </mergeCells>
  <pageMargins left="0.51181102362204722" right="0.51181102362204722" top="0.78740157480314965" bottom="0.78740157480314965" header="0.31496062992125984" footer="0.31496062992125984"/>
  <pageSetup paperSize="9" scale="8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</sheetPr>
  <dimension ref="A1:AJ195"/>
  <sheetViews>
    <sheetView showGridLines="0" topLeftCell="A4" zoomScaleNormal="100" zoomScaleSheetLayoutView="120" workbookViewId="0">
      <selection activeCell="AD87" sqref="AD87:AJ87"/>
    </sheetView>
  </sheetViews>
  <sheetFormatPr defaultColWidth="2.42578125" defaultRowHeight="6" customHeight="1"/>
  <cols>
    <col min="1" max="29" width="2.42578125" style="34"/>
    <col min="30" max="30" width="10.42578125" style="34" bestFit="1" customWidth="1"/>
    <col min="31" max="16384" width="2.42578125" style="34"/>
  </cols>
  <sheetData>
    <row r="1" spans="1:36" ht="12.75">
      <c r="A1" s="16"/>
      <c r="B1" s="16"/>
      <c r="C1" s="16"/>
      <c r="D1" s="16"/>
    </row>
    <row r="2" spans="1:36" ht="12.75">
      <c r="A2" s="438" t="s">
        <v>31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38"/>
      <c r="AE2" s="438"/>
      <c r="AF2" s="438"/>
      <c r="AG2" s="438"/>
      <c r="AH2" s="438"/>
      <c r="AI2" s="438"/>
      <c r="AJ2" s="438"/>
    </row>
    <row r="3" spans="1:36" ht="12.75">
      <c r="A3" s="438" t="s">
        <v>264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  <c r="AA3" s="438"/>
      <c r="AB3" s="438"/>
      <c r="AC3" s="438"/>
      <c r="AD3" s="438"/>
      <c r="AE3" s="438"/>
      <c r="AF3" s="438"/>
      <c r="AG3" s="438"/>
      <c r="AH3" s="438"/>
      <c r="AI3" s="438"/>
      <c r="AJ3" s="438"/>
    </row>
    <row r="4" spans="1:36" ht="12.75">
      <c r="A4" s="438" t="s">
        <v>32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38"/>
      <c r="V4" s="438"/>
      <c r="W4" s="438"/>
      <c r="X4" s="438"/>
      <c r="Y4" s="438"/>
      <c r="Z4" s="438"/>
      <c r="AA4" s="438"/>
      <c r="AB4" s="438"/>
      <c r="AC4" s="438"/>
      <c r="AD4" s="438"/>
      <c r="AE4" s="438"/>
      <c r="AF4" s="438"/>
      <c r="AG4" s="438"/>
      <c r="AH4" s="438"/>
      <c r="AI4" s="438"/>
      <c r="AJ4" s="438"/>
    </row>
    <row r="5" spans="1:36" ht="12.75">
      <c r="A5" s="438" t="s">
        <v>33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438"/>
      <c r="AI5" s="438"/>
      <c r="AJ5" s="438"/>
    </row>
    <row r="6" spans="1:36" ht="12.75"/>
    <row r="7" spans="1:36" ht="12.75"/>
    <row r="8" spans="1:36" s="35" customFormat="1" ht="12.75">
      <c r="A8" s="439"/>
      <c r="B8" s="439"/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439"/>
    </row>
    <row r="9" spans="1:36" s="35" customFormat="1" ht="16.5" customHeight="1">
      <c r="A9" s="440" t="s">
        <v>199</v>
      </c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440"/>
      <c r="T9" s="440"/>
      <c r="U9" s="440"/>
      <c r="V9" s="440"/>
      <c r="W9" s="440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  <c r="AI9" s="440"/>
      <c r="AJ9" s="440"/>
    </row>
    <row r="10" spans="1:36" s="35" customFormat="1" ht="12.75" customHeight="1">
      <c r="A10" s="428" t="s">
        <v>90</v>
      </c>
      <c r="B10" s="428"/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8"/>
      <c r="T10" s="428"/>
      <c r="U10" s="428"/>
      <c r="V10" s="428"/>
      <c r="W10" s="428"/>
      <c r="X10" s="428"/>
      <c r="Y10" s="428"/>
      <c r="Z10" s="428"/>
      <c r="AA10" s="428"/>
      <c r="AB10" s="428"/>
      <c r="AC10" s="428"/>
      <c r="AD10" s="428"/>
      <c r="AE10" s="428"/>
      <c r="AF10" s="428"/>
      <c r="AG10" s="428"/>
      <c r="AH10" s="428"/>
      <c r="AI10" s="428"/>
      <c r="AJ10" s="428"/>
    </row>
    <row r="11" spans="1:36" s="35" customFormat="1" ht="10.5" customHeight="1">
      <c r="A11" s="429"/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29"/>
      <c r="AE11" s="429"/>
      <c r="AF11" s="429"/>
      <c r="AG11" s="429"/>
      <c r="AH11" s="429"/>
      <c r="AI11" s="429"/>
      <c r="AJ11" s="429"/>
    </row>
    <row r="12" spans="1:36" s="35" customFormat="1" ht="12" customHeight="1">
      <c r="A12" s="430" t="s">
        <v>282</v>
      </c>
      <c r="B12" s="430"/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430"/>
      <c r="Z12" s="430"/>
      <c r="AA12" s="430"/>
      <c r="AB12" s="430"/>
      <c r="AC12" s="430"/>
      <c r="AD12" s="430"/>
      <c r="AE12" s="430"/>
      <c r="AF12" s="430"/>
      <c r="AG12" s="430"/>
      <c r="AH12" s="430"/>
      <c r="AI12" s="430"/>
      <c r="AJ12" s="430"/>
    </row>
    <row r="13" spans="1:36" s="35" customFormat="1" ht="11.25" customHeight="1">
      <c r="A13" s="431"/>
      <c r="B13" s="431"/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431"/>
      <c r="AF13" s="431"/>
      <c r="AG13" s="431"/>
      <c r="AH13" s="431"/>
      <c r="AI13" s="431"/>
      <c r="AJ13" s="431"/>
    </row>
    <row r="14" spans="1:36" s="35" customFormat="1" ht="6" customHeight="1">
      <c r="A14" s="432" t="s">
        <v>268</v>
      </c>
      <c r="B14" s="433"/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4"/>
    </row>
    <row r="15" spans="1:36" s="35" customFormat="1" ht="6" customHeight="1">
      <c r="A15" s="432"/>
      <c r="B15" s="433"/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4"/>
    </row>
    <row r="16" spans="1:36" s="35" customFormat="1" ht="6" customHeight="1">
      <c r="A16" s="435" t="s">
        <v>91</v>
      </c>
      <c r="B16" s="436"/>
      <c r="C16" s="436"/>
      <c r="D16" s="436"/>
      <c r="E16" s="436"/>
      <c r="F16" s="436"/>
      <c r="G16" s="436"/>
      <c r="H16" s="436"/>
      <c r="I16" s="436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6"/>
      <c r="AE16" s="436"/>
      <c r="AF16" s="436"/>
      <c r="AG16" s="436"/>
      <c r="AH16" s="436"/>
      <c r="AI16" s="436"/>
      <c r="AJ16" s="437"/>
    </row>
    <row r="17" spans="1:36" s="35" customFormat="1" ht="6" customHeight="1">
      <c r="A17" s="435"/>
      <c r="B17" s="436"/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6"/>
      <c r="AE17" s="436"/>
      <c r="AF17" s="436"/>
      <c r="AG17" s="436"/>
      <c r="AH17" s="436"/>
      <c r="AI17" s="436"/>
      <c r="AJ17" s="437"/>
    </row>
    <row r="18" spans="1:36" s="35" customFormat="1" ht="12.75">
      <c r="A18" s="432" t="s">
        <v>92</v>
      </c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433"/>
      <c r="AE18" s="433"/>
      <c r="AF18" s="433"/>
      <c r="AG18" s="433"/>
      <c r="AH18" s="433"/>
      <c r="AI18" s="433"/>
      <c r="AJ18" s="434"/>
    </row>
    <row r="19" spans="1:36" s="35" customFormat="1" ht="13.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</row>
    <row r="20" spans="1:36" s="35" customFormat="1" ht="6" customHeight="1">
      <c r="A20" s="441" t="s">
        <v>93</v>
      </c>
      <c r="B20" s="442"/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442"/>
      <c r="AA20" s="442"/>
      <c r="AB20" s="442"/>
      <c r="AC20" s="442"/>
      <c r="AD20" s="442"/>
      <c r="AE20" s="442"/>
      <c r="AF20" s="442"/>
      <c r="AG20" s="442"/>
      <c r="AH20" s="442"/>
      <c r="AI20" s="442"/>
      <c r="AJ20" s="443"/>
    </row>
    <row r="21" spans="1:36" s="35" customFormat="1" ht="6" customHeight="1">
      <c r="A21" s="444"/>
      <c r="B21" s="445"/>
      <c r="C21" s="445"/>
      <c r="D21" s="445"/>
      <c r="E21" s="445"/>
      <c r="F21" s="445"/>
      <c r="G21" s="445"/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5"/>
      <c r="AA21" s="445"/>
      <c r="AB21" s="445"/>
      <c r="AC21" s="445"/>
      <c r="AD21" s="445"/>
      <c r="AE21" s="445"/>
      <c r="AF21" s="445"/>
      <c r="AG21" s="445"/>
      <c r="AH21" s="445"/>
      <c r="AI21" s="445"/>
      <c r="AJ21" s="446"/>
    </row>
    <row r="22" spans="1:36" s="35" customFormat="1" ht="13.5" customHeight="1">
      <c r="A22" s="314" t="s">
        <v>0</v>
      </c>
      <c r="B22" s="214"/>
      <c r="C22" s="301" t="s">
        <v>94</v>
      </c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3"/>
      <c r="AD22" s="447" t="s">
        <v>95</v>
      </c>
      <c r="AE22" s="448"/>
      <c r="AF22" s="448"/>
      <c r="AG22" s="448"/>
      <c r="AH22" s="448"/>
      <c r="AI22" s="448"/>
      <c r="AJ22" s="449"/>
    </row>
    <row r="23" spans="1:36" s="35" customFormat="1" ht="12" customHeight="1">
      <c r="A23" s="314" t="s">
        <v>1</v>
      </c>
      <c r="B23" s="214"/>
      <c r="C23" s="301" t="s">
        <v>96</v>
      </c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3"/>
      <c r="AD23" s="425" t="s">
        <v>273</v>
      </c>
      <c r="AE23" s="426"/>
      <c r="AF23" s="426"/>
      <c r="AG23" s="426"/>
      <c r="AH23" s="426"/>
      <c r="AI23" s="426"/>
      <c r="AJ23" s="427"/>
    </row>
    <row r="24" spans="1:36" s="35" customFormat="1" ht="24.95" customHeight="1">
      <c r="A24" s="314" t="s">
        <v>2</v>
      </c>
      <c r="B24" s="214"/>
      <c r="C24" s="301" t="s">
        <v>97</v>
      </c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3"/>
      <c r="AD24" s="495" t="s">
        <v>311</v>
      </c>
      <c r="AE24" s="423"/>
      <c r="AF24" s="423"/>
      <c r="AG24" s="423"/>
      <c r="AH24" s="423"/>
      <c r="AI24" s="423"/>
      <c r="AJ24" s="424"/>
    </row>
    <row r="25" spans="1:36" s="35" customFormat="1" ht="12.75" customHeight="1">
      <c r="A25" s="314" t="s">
        <v>3</v>
      </c>
      <c r="B25" s="214"/>
      <c r="C25" s="301" t="s">
        <v>98</v>
      </c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3"/>
      <c r="AD25" s="422">
        <v>36</v>
      </c>
      <c r="AE25" s="423"/>
      <c r="AF25" s="423"/>
      <c r="AG25" s="423"/>
      <c r="AH25" s="423"/>
      <c r="AI25" s="423"/>
      <c r="AJ25" s="424"/>
    </row>
    <row r="26" spans="1:36" s="35" customFormat="1" ht="6" customHeight="1">
      <c r="A26" s="37"/>
      <c r="B26" s="38"/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0"/>
      <c r="X26" s="400"/>
      <c r="Y26" s="400"/>
      <c r="Z26" s="400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35" customFormat="1" ht="6" customHeight="1">
      <c r="A27" s="37"/>
      <c r="B27" s="37"/>
      <c r="C27" s="400"/>
      <c r="D27" s="400"/>
      <c r="E27" s="400"/>
      <c r="F27" s="400"/>
      <c r="G27" s="400"/>
      <c r="H27" s="400"/>
      <c r="I27" s="400"/>
      <c r="J27" s="400"/>
      <c r="K27" s="400"/>
      <c r="L27" s="400"/>
      <c r="M27" s="400"/>
      <c r="N27" s="400"/>
      <c r="O27" s="400"/>
      <c r="P27" s="400"/>
      <c r="Q27" s="400"/>
      <c r="R27" s="400"/>
      <c r="S27" s="400"/>
      <c r="T27" s="400"/>
      <c r="U27" s="400"/>
      <c r="V27" s="400"/>
      <c r="W27" s="400"/>
      <c r="X27" s="400"/>
      <c r="Y27" s="400"/>
      <c r="Z27" s="400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35" customFormat="1" ht="6" customHeight="1">
      <c r="A28" s="401" t="s">
        <v>99</v>
      </c>
      <c r="B28" s="402"/>
      <c r="C28" s="402"/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402"/>
      <c r="Y28" s="402"/>
      <c r="Z28" s="402"/>
      <c r="AA28" s="402"/>
      <c r="AB28" s="402"/>
      <c r="AC28" s="402"/>
      <c r="AD28" s="402"/>
      <c r="AE28" s="402"/>
      <c r="AF28" s="402"/>
      <c r="AG28" s="402"/>
      <c r="AH28" s="402"/>
      <c r="AI28" s="402"/>
      <c r="AJ28" s="403"/>
    </row>
    <row r="29" spans="1:36" s="35" customFormat="1" ht="6" customHeight="1">
      <c r="A29" s="404"/>
      <c r="B29" s="405"/>
      <c r="C29" s="405"/>
      <c r="D29" s="405"/>
      <c r="E29" s="405"/>
      <c r="F29" s="405"/>
      <c r="G29" s="405"/>
      <c r="H29" s="405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405"/>
      <c r="Y29" s="405"/>
      <c r="Z29" s="405"/>
      <c r="AA29" s="405"/>
      <c r="AB29" s="405"/>
      <c r="AC29" s="405"/>
      <c r="AD29" s="405"/>
      <c r="AE29" s="405"/>
      <c r="AF29" s="405"/>
      <c r="AG29" s="405"/>
      <c r="AH29" s="405"/>
      <c r="AI29" s="405"/>
      <c r="AJ29" s="406"/>
    </row>
    <row r="30" spans="1:36" s="35" customFormat="1" ht="6" customHeight="1">
      <c r="A30" s="209" t="s">
        <v>100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357"/>
      <c r="Q30" s="407" t="s">
        <v>275</v>
      </c>
      <c r="R30" s="408"/>
      <c r="S30" s="408"/>
      <c r="T30" s="408"/>
      <c r="U30" s="408"/>
      <c r="V30" s="408"/>
      <c r="W30" s="408"/>
      <c r="X30" s="408"/>
      <c r="Y30" s="408"/>
      <c r="Z30" s="408"/>
      <c r="AA30" s="408"/>
      <c r="AB30" s="408"/>
      <c r="AC30" s="408"/>
      <c r="AD30" s="408"/>
      <c r="AE30" s="408"/>
      <c r="AF30" s="408"/>
      <c r="AG30" s="408"/>
      <c r="AH30" s="408"/>
      <c r="AI30" s="408"/>
      <c r="AJ30" s="409"/>
    </row>
    <row r="31" spans="1:36" s="35" customFormat="1" ht="6" customHeight="1">
      <c r="A31" s="211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358"/>
      <c r="Q31" s="410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1"/>
      <c r="AH31" s="411"/>
      <c r="AI31" s="411"/>
      <c r="AJ31" s="412"/>
    </row>
    <row r="32" spans="1:36" s="35" customFormat="1" ht="12.75">
      <c r="A32" s="413" t="s">
        <v>101</v>
      </c>
      <c r="B32" s="414"/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5"/>
      <c r="Y32" s="416" t="s">
        <v>102</v>
      </c>
      <c r="Z32" s="417"/>
      <c r="AA32" s="417"/>
      <c r="AB32" s="417"/>
      <c r="AC32" s="418"/>
      <c r="AD32" s="416" t="s">
        <v>103</v>
      </c>
      <c r="AE32" s="417"/>
      <c r="AF32" s="417"/>
      <c r="AG32" s="417"/>
      <c r="AH32" s="417"/>
      <c r="AI32" s="417"/>
      <c r="AJ32" s="418"/>
    </row>
    <row r="33" spans="1:36" s="35" customFormat="1" ht="38.25" customHeight="1">
      <c r="A33" s="391" t="s">
        <v>284</v>
      </c>
      <c r="B33" s="392"/>
      <c r="C33" s="392"/>
      <c r="D33" s="392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92"/>
      <c r="T33" s="392"/>
      <c r="U33" s="392"/>
      <c r="V33" s="392"/>
      <c r="W33" s="392"/>
      <c r="X33" s="393"/>
      <c r="Y33" s="394" t="s">
        <v>104</v>
      </c>
      <c r="Z33" s="395"/>
      <c r="AA33" s="395"/>
      <c r="AB33" s="395"/>
      <c r="AC33" s="396"/>
      <c r="AD33" s="397">
        <v>1</v>
      </c>
      <c r="AE33" s="398"/>
      <c r="AF33" s="398"/>
      <c r="AG33" s="398"/>
      <c r="AH33" s="398"/>
      <c r="AI33" s="398"/>
      <c r="AJ33" s="399"/>
    </row>
    <row r="34" spans="1:36" s="35" customFormat="1" ht="6" customHeight="1">
      <c r="A34" s="37"/>
      <c r="B34" s="37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37"/>
      <c r="AB34" s="37"/>
      <c r="AC34" s="37"/>
      <c r="AD34" s="37"/>
      <c r="AE34" s="37"/>
      <c r="AF34" s="37"/>
      <c r="AG34" s="37"/>
      <c r="AH34" s="37"/>
      <c r="AI34" s="37"/>
      <c r="AJ34" s="37"/>
    </row>
    <row r="35" spans="1:36" s="35" customFormat="1" ht="12.75" customHeight="1">
      <c r="A35" s="325" t="s">
        <v>105</v>
      </c>
      <c r="B35" s="325"/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5"/>
      <c r="W35" s="325"/>
      <c r="X35" s="325"/>
      <c r="Y35" s="325"/>
      <c r="Z35" s="325"/>
      <c r="AA35" s="325"/>
      <c r="AB35" s="325"/>
      <c r="AC35" s="325"/>
      <c r="AD35" s="325"/>
      <c r="AE35" s="325"/>
      <c r="AF35" s="325"/>
      <c r="AG35" s="325"/>
      <c r="AH35" s="325"/>
      <c r="AI35" s="325"/>
      <c r="AJ35" s="325"/>
    </row>
    <row r="36" spans="1:36" s="35" customFormat="1" ht="6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</row>
    <row r="37" spans="1:36" s="35" customFormat="1" ht="6" customHeight="1">
      <c r="A37" s="361" t="s">
        <v>106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2"/>
      <c r="AA37" s="362"/>
      <c r="AB37" s="362"/>
      <c r="AC37" s="362"/>
      <c r="AD37" s="362"/>
      <c r="AE37" s="362"/>
      <c r="AF37" s="362"/>
      <c r="AG37" s="362"/>
      <c r="AH37" s="362"/>
      <c r="AI37" s="362"/>
      <c r="AJ37" s="363"/>
    </row>
    <row r="38" spans="1:36" s="35" customFormat="1" ht="6" customHeight="1">
      <c r="A38" s="364"/>
      <c r="B38" s="365"/>
      <c r="C38" s="365"/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65"/>
      <c r="X38" s="365"/>
      <c r="Y38" s="365"/>
      <c r="Z38" s="365"/>
      <c r="AA38" s="365"/>
      <c r="AB38" s="365"/>
      <c r="AC38" s="365"/>
      <c r="AD38" s="365"/>
      <c r="AE38" s="365"/>
      <c r="AF38" s="365"/>
      <c r="AG38" s="365"/>
      <c r="AH38" s="365"/>
      <c r="AI38" s="365"/>
      <c r="AJ38" s="366"/>
    </row>
    <row r="39" spans="1:36" s="35" customFormat="1" ht="6" customHeight="1">
      <c r="A39" s="367" t="s">
        <v>107</v>
      </c>
      <c r="B39" s="377"/>
      <c r="C39" s="377"/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7"/>
      <c r="W39" s="377"/>
      <c r="X39" s="377"/>
      <c r="Y39" s="377"/>
      <c r="Z39" s="377"/>
      <c r="AA39" s="377"/>
      <c r="AB39" s="377"/>
      <c r="AC39" s="377"/>
      <c r="AD39" s="377"/>
      <c r="AE39" s="377"/>
      <c r="AF39" s="377"/>
      <c r="AG39" s="377"/>
      <c r="AH39" s="377"/>
      <c r="AI39" s="377"/>
      <c r="AJ39" s="368"/>
    </row>
    <row r="40" spans="1:36" s="35" customFormat="1" ht="6" customHeight="1">
      <c r="A40" s="369"/>
      <c r="B40" s="378"/>
      <c r="C40" s="378"/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8"/>
      <c r="AD40" s="378"/>
      <c r="AE40" s="378"/>
      <c r="AF40" s="378"/>
      <c r="AG40" s="378"/>
      <c r="AH40" s="378"/>
      <c r="AI40" s="378"/>
      <c r="AJ40" s="370"/>
    </row>
    <row r="41" spans="1:36" s="35" customFormat="1" ht="6" customHeight="1">
      <c r="A41" s="208">
        <v>1</v>
      </c>
      <c r="B41" s="208"/>
      <c r="C41" s="209" t="s">
        <v>108</v>
      </c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357"/>
      <c r="AD41" s="387" t="s">
        <v>200</v>
      </c>
      <c r="AE41" s="387"/>
      <c r="AF41" s="387"/>
      <c r="AG41" s="387"/>
      <c r="AH41" s="387"/>
      <c r="AI41" s="387"/>
      <c r="AJ41" s="387"/>
    </row>
    <row r="42" spans="1:36" s="35" customFormat="1" ht="6" customHeight="1">
      <c r="A42" s="208"/>
      <c r="B42" s="208"/>
      <c r="C42" s="211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358"/>
      <c r="AD42" s="387"/>
      <c r="AE42" s="387"/>
      <c r="AF42" s="387"/>
      <c r="AG42" s="387"/>
      <c r="AH42" s="387"/>
      <c r="AI42" s="387"/>
      <c r="AJ42" s="387"/>
    </row>
    <row r="43" spans="1:36" s="35" customFormat="1" ht="12.75" customHeight="1">
      <c r="A43" s="314">
        <v>2</v>
      </c>
      <c r="B43" s="214"/>
      <c r="C43" s="301" t="s">
        <v>109</v>
      </c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3"/>
      <c r="AD43" s="388" t="s">
        <v>278</v>
      </c>
      <c r="AE43" s="389"/>
      <c r="AF43" s="389"/>
      <c r="AG43" s="389"/>
      <c r="AH43" s="389"/>
      <c r="AI43" s="389"/>
      <c r="AJ43" s="390"/>
    </row>
    <row r="44" spans="1:36" s="35" customFormat="1" ht="6" customHeight="1">
      <c r="A44" s="208">
        <v>3</v>
      </c>
      <c r="B44" s="208"/>
      <c r="C44" s="209" t="s">
        <v>110</v>
      </c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357"/>
      <c r="AD44" s="489">
        <v>1528</v>
      </c>
      <c r="AE44" s="490"/>
      <c r="AF44" s="490"/>
      <c r="AG44" s="490"/>
      <c r="AH44" s="490"/>
      <c r="AI44" s="490"/>
      <c r="AJ44" s="491"/>
    </row>
    <row r="45" spans="1:36" s="35" customFormat="1" ht="6" customHeight="1">
      <c r="A45" s="208"/>
      <c r="B45" s="208"/>
      <c r="C45" s="211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358"/>
      <c r="AD45" s="492"/>
      <c r="AE45" s="493"/>
      <c r="AF45" s="493"/>
      <c r="AG45" s="493"/>
      <c r="AH45" s="493"/>
      <c r="AI45" s="493"/>
      <c r="AJ45" s="494"/>
    </row>
    <row r="46" spans="1:36" s="35" customFormat="1" ht="6" customHeight="1">
      <c r="A46" s="208">
        <v>4</v>
      </c>
      <c r="B46" s="208"/>
      <c r="C46" s="209" t="s">
        <v>111</v>
      </c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357"/>
      <c r="AD46" s="386" t="s">
        <v>316</v>
      </c>
      <c r="AE46" s="386"/>
      <c r="AF46" s="386"/>
      <c r="AG46" s="386"/>
      <c r="AH46" s="386"/>
      <c r="AI46" s="386"/>
      <c r="AJ46" s="386"/>
    </row>
    <row r="47" spans="1:36" s="35" customFormat="1" ht="6" customHeight="1">
      <c r="A47" s="208"/>
      <c r="B47" s="208"/>
      <c r="C47" s="211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358"/>
      <c r="AD47" s="386"/>
      <c r="AE47" s="386"/>
      <c r="AF47" s="386"/>
      <c r="AG47" s="386"/>
      <c r="AH47" s="386"/>
      <c r="AI47" s="386"/>
      <c r="AJ47" s="386"/>
    </row>
    <row r="48" spans="1:36" s="35" customFormat="1" ht="6" customHeight="1">
      <c r="A48" s="208">
        <v>5</v>
      </c>
      <c r="B48" s="208"/>
      <c r="C48" s="209" t="s">
        <v>112</v>
      </c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357"/>
      <c r="AD48" s="359">
        <v>44197</v>
      </c>
      <c r="AE48" s="360"/>
      <c r="AF48" s="360"/>
      <c r="AG48" s="360"/>
      <c r="AH48" s="360"/>
      <c r="AI48" s="360"/>
      <c r="AJ48" s="360"/>
    </row>
    <row r="49" spans="1:36" s="35" customFormat="1" ht="6" customHeight="1">
      <c r="A49" s="208"/>
      <c r="B49" s="208"/>
      <c r="C49" s="211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358"/>
      <c r="AD49" s="360"/>
      <c r="AE49" s="360"/>
      <c r="AF49" s="360"/>
      <c r="AG49" s="360"/>
      <c r="AH49" s="360"/>
      <c r="AI49" s="360"/>
      <c r="AJ49" s="360"/>
    </row>
    <row r="50" spans="1:36" s="35" customFormat="1" ht="6" customHeight="1">
      <c r="A50" s="40"/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2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</row>
    <row r="51" spans="1:36" ht="6" customHeight="1">
      <c r="A51" s="361" t="s">
        <v>113</v>
      </c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U51" s="362"/>
      <c r="V51" s="362"/>
      <c r="W51" s="362"/>
      <c r="X51" s="362"/>
      <c r="Y51" s="362"/>
      <c r="Z51" s="362"/>
      <c r="AA51" s="362"/>
      <c r="AB51" s="362"/>
      <c r="AC51" s="362"/>
      <c r="AD51" s="362"/>
      <c r="AE51" s="362"/>
      <c r="AF51" s="362"/>
      <c r="AG51" s="362"/>
      <c r="AH51" s="362"/>
      <c r="AI51" s="362"/>
      <c r="AJ51" s="363"/>
    </row>
    <row r="52" spans="1:36" ht="6" customHeight="1">
      <c r="A52" s="364"/>
      <c r="B52" s="365"/>
      <c r="C52" s="365"/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  <c r="V52" s="365"/>
      <c r="W52" s="365"/>
      <c r="X52" s="365"/>
      <c r="Y52" s="365"/>
      <c r="Z52" s="365"/>
      <c r="AA52" s="365"/>
      <c r="AB52" s="365"/>
      <c r="AC52" s="365"/>
      <c r="AD52" s="365"/>
      <c r="AE52" s="365"/>
      <c r="AF52" s="365"/>
      <c r="AG52" s="365"/>
      <c r="AH52" s="365"/>
      <c r="AI52" s="365"/>
      <c r="AJ52" s="366"/>
    </row>
    <row r="53" spans="1:36" s="43" customFormat="1" ht="6" customHeight="1">
      <c r="A53" s="367">
        <v>1</v>
      </c>
      <c r="B53" s="368"/>
      <c r="C53" s="371" t="s">
        <v>4</v>
      </c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72"/>
      <c r="R53" s="372"/>
      <c r="S53" s="372"/>
      <c r="T53" s="372"/>
      <c r="U53" s="372"/>
      <c r="V53" s="372"/>
      <c r="W53" s="372"/>
      <c r="X53" s="373"/>
      <c r="Y53" s="367" t="s">
        <v>114</v>
      </c>
      <c r="Z53" s="377"/>
      <c r="AA53" s="377"/>
      <c r="AB53" s="377"/>
      <c r="AC53" s="368"/>
      <c r="AD53" s="367" t="s">
        <v>115</v>
      </c>
      <c r="AE53" s="377"/>
      <c r="AF53" s="377"/>
      <c r="AG53" s="377"/>
      <c r="AH53" s="377"/>
      <c r="AI53" s="377"/>
      <c r="AJ53" s="368"/>
    </row>
    <row r="54" spans="1:36" s="43" customFormat="1" ht="6" customHeight="1">
      <c r="A54" s="369"/>
      <c r="B54" s="370"/>
      <c r="C54" s="374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6"/>
      <c r="Y54" s="369"/>
      <c r="Z54" s="378"/>
      <c r="AA54" s="378"/>
      <c r="AB54" s="378"/>
      <c r="AC54" s="370"/>
      <c r="AD54" s="369"/>
      <c r="AE54" s="378"/>
      <c r="AF54" s="378"/>
      <c r="AG54" s="378"/>
      <c r="AH54" s="378"/>
      <c r="AI54" s="378"/>
      <c r="AJ54" s="370"/>
    </row>
    <row r="55" spans="1:36" ht="12.75">
      <c r="A55" s="314" t="s">
        <v>0</v>
      </c>
      <c r="B55" s="214"/>
      <c r="C55" s="301" t="s">
        <v>116</v>
      </c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3"/>
      <c r="Y55" s="348"/>
      <c r="Z55" s="349"/>
      <c r="AA55" s="349"/>
      <c r="AB55" s="349"/>
      <c r="AC55" s="350"/>
      <c r="AD55" s="354">
        <f>AD44</f>
        <v>1528</v>
      </c>
      <c r="AE55" s="355"/>
      <c r="AF55" s="355"/>
      <c r="AG55" s="355"/>
      <c r="AH55" s="355"/>
      <c r="AI55" s="355"/>
      <c r="AJ55" s="356"/>
    </row>
    <row r="56" spans="1:36" ht="12.75">
      <c r="A56" s="314" t="s">
        <v>1</v>
      </c>
      <c r="B56" s="214"/>
      <c r="C56" s="301" t="s">
        <v>117</v>
      </c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3"/>
      <c r="Y56" s="336">
        <v>0.3</v>
      </c>
      <c r="Z56" s="337"/>
      <c r="AA56" s="337"/>
      <c r="AB56" s="337"/>
      <c r="AC56" s="338"/>
      <c r="AD56" s="333">
        <f>AD44*Y56</f>
        <v>458.4</v>
      </c>
      <c r="AE56" s="334"/>
      <c r="AF56" s="334"/>
      <c r="AG56" s="334"/>
      <c r="AH56" s="334"/>
      <c r="AI56" s="334"/>
      <c r="AJ56" s="335"/>
    </row>
    <row r="57" spans="1:36" ht="12.75">
      <c r="A57" s="314" t="s">
        <v>2</v>
      </c>
      <c r="B57" s="214"/>
      <c r="C57" s="301" t="s">
        <v>118</v>
      </c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3"/>
      <c r="Y57" s="336"/>
      <c r="Z57" s="337"/>
      <c r="AA57" s="337"/>
      <c r="AB57" s="337"/>
      <c r="AC57" s="338"/>
      <c r="AD57" s="333"/>
      <c r="AE57" s="334"/>
      <c r="AF57" s="334"/>
      <c r="AG57" s="334"/>
      <c r="AH57" s="334"/>
      <c r="AI57" s="334"/>
      <c r="AJ57" s="335"/>
    </row>
    <row r="58" spans="1:36" ht="12.75">
      <c r="A58" s="314" t="s">
        <v>3</v>
      </c>
      <c r="B58" s="214"/>
      <c r="C58" s="301" t="s">
        <v>119</v>
      </c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3"/>
      <c r="Y58" s="351"/>
      <c r="Z58" s="352"/>
      <c r="AA58" s="352"/>
      <c r="AB58" s="352"/>
      <c r="AC58" s="353"/>
      <c r="AD58" s="333"/>
      <c r="AE58" s="334"/>
      <c r="AF58" s="334"/>
      <c r="AG58" s="334"/>
      <c r="AH58" s="334"/>
      <c r="AI58" s="334"/>
      <c r="AJ58" s="335"/>
    </row>
    <row r="59" spans="1:36" ht="12.75">
      <c r="A59" s="314" t="s">
        <v>6</v>
      </c>
      <c r="B59" s="214"/>
      <c r="C59" s="301" t="s">
        <v>120</v>
      </c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3"/>
      <c r="Y59" s="351"/>
      <c r="Z59" s="352"/>
      <c r="AA59" s="352"/>
      <c r="AB59" s="352"/>
      <c r="AC59" s="353"/>
      <c r="AD59" s="333"/>
      <c r="AE59" s="334"/>
      <c r="AF59" s="334"/>
      <c r="AG59" s="334"/>
      <c r="AH59" s="334"/>
      <c r="AI59" s="334"/>
      <c r="AJ59" s="335"/>
    </row>
    <row r="60" spans="1:36" ht="12.75">
      <c r="A60" s="314" t="s">
        <v>7</v>
      </c>
      <c r="B60" s="214"/>
      <c r="C60" s="301" t="s">
        <v>121</v>
      </c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3"/>
      <c r="Y60" s="348"/>
      <c r="Z60" s="349"/>
      <c r="AA60" s="349"/>
      <c r="AB60" s="349"/>
      <c r="AC60" s="350"/>
      <c r="AD60" s="333"/>
      <c r="AE60" s="334"/>
      <c r="AF60" s="334"/>
      <c r="AG60" s="334"/>
      <c r="AH60" s="334"/>
      <c r="AI60" s="334"/>
      <c r="AJ60" s="335"/>
    </row>
    <row r="61" spans="1:36" ht="12.75">
      <c r="A61" s="314" t="s">
        <v>8</v>
      </c>
      <c r="B61" s="214"/>
      <c r="C61" s="301" t="s">
        <v>11</v>
      </c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02"/>
      <c r="V61" s="302"/>
      <c r="W61" s="302"/>
      <c r="X61" s="303"/>
      <c r="Y61" s="348"/>
      <c r="Z61" s="349"/>
      <c r="AA61" s="349"/>
      <c r="AB61" s="349"/>
      <c r="AC61" s="350"/>
      <c r="AD61" s="333">
        <v>0</v>
      </c>
      <c r="AE61" s="334"/>
      <c r="AF61" s="334"/>
      <c r="AG61" s="334"/>
      <c r="AH61" s="334"/>
      <c r="AI61" s="334"/>
      <c r="AJ61" s="335"/>
    </row>
    <row r="62" spans="1:36" ht="12.75">
      <c r="A62" s="315" t="s">
        <v>22</v>
      </c>
      <c r="B62" s="316"/>
      <c r="C62" s="316"/>
      <c r="D62" s="316"/>
      <c r="E62" s="316"/>
      <c r="F62" s="316"/>
      <c r="G62" s="316"/>
      <c r="H62" s="316"/>
      <c r="I62" s="316"/>
      <c r="J62" s="316"/>
      <c r="K62" s="316"/>
      <c r="L62" s="316"/>
      <c r="M62" s="316"/>
      <c r="N62" s="316"/>
      <c r="O62" s="316"/>
      <c r="P62" s="316"/>
      <c r="Q62" s="316"/>
      <c r="R62" s="316"/>
      <c r="S62" s="316"/>
      <c r="T62" s="316"/>
      <c r="U62" s="316"/>
      <c r="V62" s="316"/>
      <c r="W62" s="316"/>
      <c r="X62" s="316"/>
      <c r="Y62" s="316"/>
      <c r="Z62" s="316"/>
      <c r="AA62" s="316"/>
      <c r="AB62" s="316"/>
      <c r="AC62" s="317"/>
      <c r="AD62" s="318">
        <f>SUM(AD55:AJ61)</f>
        <v>1986.4</v>
      </c>
      <c r="AE62" s="319"/>
      <c r="AF62" s="319"/>
      <c r="AG62" s="319"/>
      <c r="AH62" s="319"/>
      <c r="AI62" s="319"/>
      <c r="AJ62" s="320"/>
    </row>
    <row r="63" spans="1:36" ht="6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44"/>
      <c r="Z63" s="44"/>
      <c r="AA63" s="44"/>
      <c r="AB63" s="44"/>
      <c r="AC63" s="44"/>
      <c r="AD63" s="45"/>
      <c r="AE63" s="45"/>
      <c r="AF63" s="45"/>
      <c r="AG63" s="45"/>
      <c r="AH63" s="45"/>
      <c r="AI63" s="45"/>
      <c r="AJ63" s="45"/>
    </row>
    <row r="64" spans="1:36" ht="12.75">
      <c r="A64" s="477" t="s">
        <v>122</v>
      </c>
      <c r="B64" s="478"/>
      <c r="C64" s="478"/>
      <c r="D64" s="478"/>
      <c r="E64" s="478"/>
      <c r="F64" s="478"/>
      <c r="G64" s="478"/>
      <c r="H64" s="478"/>
      <c r="I64" s="478"/>
      <c r="J64" s="478"/>
      <c r="K64" s="478"/>
      <c r="L64" s="478"/>
      <c r="M64" s="478"/>
      <c r="N64" s="478"/>
      <c r="O64" s="478"/>
      <c r="P64" s="478"/>
      <c r="Q64" s="478"/>
      <c r="R64" s="478"/>
      <c r="S64" s="478"/>
      <c r="T64" s="478"/>
      <c r="U64" s="478"/>
      <c r="V64" s="478"/>
      <c r="W64" s="478"/>
      <c r="X64" s="478"/>
      <c r="Y64" s="478"/>
      <c r="Z64" s="478"/>
      <c r="AA64" s="478"/>
      <c r="AB64" s="478"/>
      <c r="AC64" s="478"/>
      <c r="AD64" s="478"/>
      <c r="AE64" s="478"/>
      <c r="AF64" s="478"/>
      <c r="AG64" s="478"/>
      <c r="AH64" s="478"/>
      <c r="AI64" s="478"/>
      <c r="AJ64" s="479"/>
    </row>
    <row r="65" spans="1:36" ht="12.75">
      <c r="A65" s="471" t="s">
        <v>123</v>
      </c>
      <c r="B65" s="472"/>
      <c r="C65" s="472"/>
      <c r="D65" s="472"/>
      <c r="E65" s="472"/>
      <c r="F65" s="472"/>
      <c r="G65" s="472"/>
      <c r="H65" s="472"/>
      <c r="I65" s="472"/>
      <c r="J65" s="472"/>
      <c r="K65" s="472"/>
      <c r="L65" s="472"/>
      <c r="M65" s="472"/>
      <c r="N65" s="472"/>
      <c r="O65" s="472"/>
      <c r="P65" s="472"/>
      <c r="Q65" s="472"/>
      <c r="R65" s="472"/>
      <c r="S65" s="472"/>
      <c r="T65" s="472"/>
      <c r="U65" s="472"/>
      <c r="V65" s="472"/>
      <c r="W65" s="472"/>
      <c r="X65" s="472"/>
      <c r="Y65" s="472"/>
      <c r="Z65" s="472"/>
      <c r="AA65" s="472"/>
      <c r="AB65" s="472"/>
      <c r="AC65" s="472"/>
      <c r="AD65" s="472"/>
      <c r="AE65" s="472"/>
      <c r="AF65" s="472"/>
      <c r="AG65" s="472"/>
      <c r="AH65" s="472"/>
      <c r="AI65" s="472"/>
      <c r="AJ65" s="473"/>
    </row>
    <row r="66" spans="1:36" ht="12.75">
      <c r="A66" s="459" t="s">
        <v>124</v>
      </c>
      <c r="B66" s="460"/>
      <c r="C66" s="474" t="s">
        <v>125</v>
      </c>
      <c r="D66" s="475"/>
      <c r="E66" s="475"/>
      <c r="F66" s="475"/>
      <c r="G66" s="475"/>
      <c r="H66" s="475"/>
      <c r="I66" s="475"/>
      <c r="J66" s="475"/>
      <c r="K66" s="475"/>
      <c r="L66" s="475"/>
      <c r="M66" s="475"/>
      <c r="N66" s="475"/>
      <c r="O66" s="475"/>
      <c r="P66" s="475"/>
      <c r="Q66" s="475"/>
      <c r="R66" s="475"/>
      <c r="S66" s="475"/>
      <c r="T66" s="475"/>
      <c r="U66" s="475"/>
      <c r="V66" s="475"/>
      <c r="W66" s="475"/>
      <c r="X66" s="476"/>
      <c r="Y66" s="459" t="s">
        <v>114</v>
      </c>
      <c r="Z66" s="461"/>
      <c r="AA66" s="461"/>
      <c r="AB66" s="461"/>
      <c r="AC66" s="460"/>
      <c r="AD66" s="459" t="s">
        <v>115</v>
      </c>
      <c r="AE66" s="461"/>
      <c r="AF66" s="461"/>
      <c r="AG66" s="461"/>
      <c r="AH66" s="461"/>
      <c r="AI66" s="461"/>
      <c r="AJ66" s="460"/>
    </row>
    <row r="67" spans="1:36" ht="12.75">
      <c r="A67" s="314" t="s">
        <v>0</v>
      </c>
      <c r="B67" s="214"/>
      <c r="C67" s="301" t="s">
        <v>21</v>
      </c>
      <c r="D67" s="302"/>
      <c r="E67" s="302"/>
      <c r="F67" s="302"/>
      <c r="G67" s="302"/>
      <c r="H67" s="302"/>
      <c r="I67" s="302"/>
      <c r="J67" s="302"/>
      <c r="K67" s="302"/>
      <c r="L67" s="302"/>
      <c r="M67" s="302"/>
      <c r="N67" s="302"/>
      <c r="O67" s="302"/>
      <c r="P67" s="302"/>
      <c r="Q67" s="302"/>
      <c r="R67" s="302"/>
      <c r="S67" s="302"/>
      <c r="T67" s="302"/>
      <c r="U67" s="302"/>
      <c r="V67" s="302"/>
      <c r="W67" s="302"/>
      <c r="X67" s="303"/>
      <c r="Y67" s="351">
        <v>8.3333299999999999E-2</v>
      </c>
      <c r="Z67" s="349"/>
      <c r="AA67" s="349"/>
      <c r="AB67" s="349"/>
      <c r="AC67" s="350"/>
      <c r="AD67" s="354">
        <f>Y67*(AD$55+AD$56)</f>
        <v>165.53326712</v>
      </c>
      <c r="AE67" s="355"/>
      <c r="AF67" s="355"/>
      <c r="AG67" s="355"/>
      <c r="AH67" s="355"/>
      <c r="AI67" s="355"/>
      <c r="AJ67" s="356"/>
    </row>
    <row r="68" spans="1:36" ht="12.75">
      <c r="A68" s="314" t="s">
        <v>1</v>
      </c>
      <c r="B68" s="214"/>
      <c r="C68" s="301" t="s">
        <v>126</v>
      </c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02"/>
      <c r="S68" s="302"/>
      <c r="T68" s="302"/>
      <c r="U68" s="302"/>
      <c r="V68" s="302"/>
      <c r="W68" s="302"/>
      <c r="X68" s="303"/>
      <c r="Y68" s="351">
        <v>2.7777699999999999E-2</v>
      </c>
      <c r="Z68" s="349"/>
      <c r="AA68" s="349"/>
      <c r="AB68" s="349"/>
      <c r="AC68" s="350"/>
      <c r="AD68" s="354">
        <f>Y68*(AD$55+AD$56)</f>
        <v>55.177623279999999</v>
      </c>
      <c r="AE68" s="355"/>
      <c r="AF68" s="355"/>
      <c r="AG68" s="355"/>
      <c r="AH68" s="355"/>
      <c r="AI68" s="355"/>
      <c r="AJ68" s="356"/>
    </row>
    <row r="69" spans="1:36" ht="12.75">
      <c r="A69" s="316" t="s">
        <v>127</v>
      </c>
      <c r="B69" s="316"/>
      <c r="C69" s="316"/>
      <c r="D69" s="316"/>
      <c r="E69" s="316"/>
      <c r="F69" s="316"/>
      <c r="G69" s="316"/>
      <c r="H69" s="316"/>
      <c r="I69" s="316"/>
      <c r="J69" s="316"/>
      <c r="K69" s="316"/>
      <c r="L69" s="316"/>
      <c r="M69" s="316"/>
      <c r="N69" s="316"/>
      <c r="O69" s="316"/>
      <c r="P69" s="316"/>
      <c r="Q69" s="316"/>
      <c r="R69" s="316"/>
      <c r="S69" s="316"/>
      <c r="T69" s="316"/>
      <c r="U69" s="316"/>
      <c r="V69" s="316"/>
      <c r="W69" s="316"/>
      <c r="X69" s="317"/>
      <c r="Y69" s="468">
        <f>SUM(Y67:AC68)</f>
        <v>0.111111</v>
      </c>
      <c r="Z69" s="469"/>
      <c r="AA69" s="469"/>
      <c r="AB69" s="469"/>
      <c r="AC69" s="470"/>
      <c r="AD69" s="318">
        <f>SUM(AD67:AJ68)</f>
        <v>220.71089040000001</v>
      </c>
      <c r="AE69" s="319"/>
      <c r="AF69" s="319"/>
      <c r="AG69" s="319"/>
      <c r="AH69" s="319"/>
      <c r="AI69" s="319"/>
      <c r="AJ69" s="320"/>
    </row>
    <row r="70" spans="1:36" ht="7.5" customHeight="1">
      <c r="A70" s="140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44"/>
      <c r="Z70" s="44"/>
      <c r="AA70" s="44"/>
      <c r="AB70" s="44"/>
      <c r="AC70" s="44"/>
      <c r="AD70" s="45"/>
      <c r="AE70" s="45"/>
      <c r="AF70" s="45"/>
      <c r="AG70" s="45"/>
      <c r="AH70" s="45"/>
      <c r="AI70" s="45"/>
      <c r="AJ70" s="45"/>
    </row>
    <row r="71" spans="1:36" ht="12.75">
      <c r="A71" s="471" t="s">
        <v>128</v>
      </c>
      <c r="B71" s="472"/>
      <c r="C71" s="472"/>
      <c r="D71" s="472"/>
      <c r="E71" s="472"/>
      <c r="F71" s="472"/>
      <c r="G71" s="472"/>
      <c r="H71" s="472"/>
      <c r="I71" s="472"/>
      <c r="J71" s="472"/>
      <c r="K71" s="472"/>
      <c r="L71" s="472"/>
      <c r="M71" s="472"/>
      <c r="N71" s="472"/>
      <c r="O71" s="472"/>
      <c r="P71" s="472"/>
      <c r="Q71" s="472"/>
      <c r="R71" s="472"/>
      <c r="S71" s="472"/>
      <c r="T71" s="472"/>
      <c r="U71" s="472"/>
      <c r="V71" s="472"/>
      <c r="W71" s="472"/>
      <c r="X71" s="472"/>
      <c r="Y71" s="472"/>
      <c r="Z71" s="472"/>
      <c r="AA71" s="472"/>
      <c r="AB71" s="472"/>
      <c r="AC71" s="472"/>
      <c r="AD71" s="472"/>
      <c r="AE71" s="472"/>
      <c r="AF71" s="472"/>
      <c r="AG71" s="472"/>
      <c r="AH71" s="472"/>
      <c r="AI71" s="472"/>
      <c r="AJ71" s="473"/>
    </row>
    <row r="72" spans="1:36" ht="12.75">
      <c r="A72" s="459" t="s">
        <v>129</v>
      </c>
      <c r="B72" s="460"/>
      <c r="C72" s="474" t="s">
        <v>130</v>
      </c>
      <c r="D72" s="475"/>
      <c r="E72" s="475"/>
      <c r="F72" s="475"/>
      <c r="G72" s="475"/>
      <c r="H72" s="475"/>
      <c r="I72" s="475"/>
      <c r="J72" s="475"/>
      <c r="K72" s="475"/>
      <c r="L72" s="475"/>
      <c r="M72" s="475"/>
      <c r="N72" s="475"/>
      <c r="O72" s="475"/>
      <c r="P72" s="475"/>
      <c r="Q72" s="475"/>
      <c r="R72" s="475"/>
      <c r="S72" s="475"/>
      <c r="T72" s="475"/>
      <c r="U72" s="475"/>
      <c r="V72" s="475"/>
      <c r="W72" s="475"/>
      <c r="X72" s="476"/>
      <c r="Y72" s="459" t="s">
        <v>114</v>
      </c>
      <c r="Z72" s="461"/>
      <c r="AA72" s="461"/>
      <c r="AB72" s="461"/>
      <c r="AC72" s="460"/>
      <c r="AD72" s="459" t="s">
        <v>115</v>
      </c>
      <c r="AE72" s="461"/>
      <c r="AF72" s="461"/>
      <c r="AG72" s="461"/>
      <c r="AH72" s="461"/>
      <c r="AI72" s="461"/>
      <c r="AJ72" s="460"/>
    </row>
    <row r="73" spans="1:36" ht="12.75">
      <c r="A73" s="314" t="s">
        <v>0</v>
      </c>
      <c r="B73" s="214"/>
      <c r="C73" s="301" t="s">
        <v>16</v>
      </c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302"/>
      <c r="R73" s="302"/>
      <c r="S73" s="302"/>
      <c r="T73" s="302"/>
      <c r="U73" s="302"/>
      <c r="V73" s="302"/>
      <c r="W73" s="302"/>
      <c r="X73" s="303"/>
      <c r="Y73" s="351">
        <v>0.2</v>
      </c>
      <c r="Z73" s="349"/>
      <c r="AA73" s="349"/>
      <c r="AB73" s="349"/>
      <c r="AC73" s="350"/>
      <c r="AD73" s="354">
        <f>Y73*(AD$55+AD$56)</f>
        <v>397.28000000000003</v>
      </c>
      <c r="AE73" s="355"/>
      <c r="AF73" s="355"/>
      <c r="AG73" s="355"/>
      <c r="AH73" s="355"/>
      <c r="AI73" s="355"/>
      <c r="AJ73" s="356"/>
    </row>
    <row r="74" spans="1:36" ht="12.75">
      <c r="A74" s="314" t="s">
        <v>1</v>
      </c>
      <c r="B74" s="214"/>
      <c r="C74" s="301" t="s">
        <v>131</v>
      </c>
      <c r="D74" s="302"/>
      <c r="E74" s="302"/>
      <c r="F74" s="302"/>
      <c r="G74" s="302"/>
      <c r="H74" s="302"/>
      <c r="I74" s="302"/>
      <c r="J74" s="302"/>
      <c r="K74" s="302"/>
      <c r="L74" s="302"/>
      <c r="M74" s="302"/>
      <c r="N74" s="302"/>
      <c r="O74" s="302"/>
      <c r="P74" s="302"/>
      <c r="Q74" s="302"/>
      <c r="R74" s="302"/>
      <c r="S74" s="302"/>
      <c r="T74" s="302"/>
      <c r="U74" s="302"/>
      <c r="V74" s="302"/>
      <c r="W74" s="302"/>
      <c r="X74" s="303"/>
      <c r="Y74" s="351">
        <v>2.5000000000000001E-2</v>
      </c>
      <c r="Z74" s="352"/>
      <c r="AA74" s="352"/>
      <c r="AB74" s="352"/>
      <c r="AC74" s="353"/>
      <c r="AD74" s="354">
        <f t="shared" ref="AD74:AD80" si="0">Y74*(AD$55+AD$56)</f>
        <v>49.660000000000004</v>
      </c>
      <c r="AE74" s="355"/>
      <c r="AF74" s="355"/>
      <c r="AG74" s="355"/>
      <c r="AH74" s="355"/>
      <c r="AI74" s="355"/>
      <c r="AJ74" s="356"/>
    </row>
    <row r="75" spans="1:36" ht="12.75">
      <c r="A75" s="314" t="s">
        <v>2</v>
      </c>
      <c r="B75" s="214"/>
      <c r="C75" s="301" t="s">
        <v>132</v>
      </c>
      <c r="D75" s="302"/>
      <c r="E75" s="302"/>
      <c r="F75" s="302"/>
      <c r="G75" s="302"/>
      <c r="H75" s="302"/>
      <c r="I75" s="302"/>
      <c r="J75" s="302"/>
      <c r="K75" s="302"/>
      <c r="L75" s="302"/>
      <c r="M75" s="302"/>
      <c r="N75" s="302"/>
      <c r="O75" s="302"/>
      <c r="P75" s="302"/>
      <c r="Q75" s="302"/>
      <c r="R75" s="302"/>
      <c r="S75" s="302"/>
      <c r="T75" s="302"/>
      <c r="U75" s="302"/>
      <c r="V75" s="302"/>
      <c r="W75" s="302"/>
      <c r="X75" s="303"/>
      <c r="Y75" s="351">
        <v>0.03</v>
      </c>
      <c r="Z75" s="352"/>
      <c r="AA75" s="352"/>
      <c r="AB75" s="352"/>
      <c r="AC75" s="353"/>
      <c r="AD75" s="354">
        <f t="shared" si="0"/>
        <v>59.591999999999999</v>
      </c>
      <c r="AE75" s="355"/>
      <c r="AF75" s="355"/>
      <c r="AG75" s="355"/>
      <c r="AH75" s="355"/>
      <c r="AI75" s="355"/>
      <c r="AJ75" s="356"/>
    </row>
    <row r="76" spans="1:36" ht="12.75">
      <c r="A76" s="314" t="s">
        <v>3</v>
      </c>
      <c r="B76" s="214"/>
      <c r="C76" s="301" t="s">
        <v>133</v>
      </c>
      <c r="D76" s="302"/>
      <c r="E76" s="302"/>
      <c r="F76" s="302"/>
      <c r="G76" s="302"/>
      <c r="H76" s="302"/>
      <c r="I76" s="302"/>
      <c r="J76" s="302"/>
      <c r="K76" s="302"/>
      <c r="L76" s="302"/>
      <c r="M76" s="302"/>
      <c r="N76" s="302"/>
      <c r="O76" s="302"/>
      <c r="P76" s="302"/>
      <c r="Q76" s="302"/>
      <c r="R76" s="302"/>
      <c r="S76" s="302"/>
      <c r="T76" s="302"/>
      <c r="U76" s="302"/>
      <c r="V76" s="302"/>
      <c r="W76" s="302"/>
      <c r="X76" s="303"/>
      <c r="Y76" s="351">
        <v>1.4999999999999999E-2</v>
      </c>
      <c r="Z76" s="352"/>
      <c r="AA76" s="352"/>
      <c r="AB76" s="352"/>
      <c r="AC76" s="353"/>
      <c r="AD76" s="354">
        <f t="shared" si="0"/>
        <v>29.795999999999999</v>
      </c>
      <c r="AE76" s="355"/>
      <c r="AF76" s="355"/>
      <c r="AG76" s="355"/>
      <c r="AH76" s="355"/>
      <c r="AI76" s="355"/>
      <c r="AJ76" s="356"/>
    </row>
    <row r="77" spans="1:36" ht="12.75">
      <c r="A77" s="314" t="s">
        <v>6</v>
      </c>
      <c r="B77" s="214"/>
      <c r="C77" s="301" t="s">
        <v>134</v>
      </c>
      <c r="D77" s="302"/>
      <c r="E77" s="302"/>
      <c r="F77" s="302"/>
      <c r="G77" s="302"/>
      <c r="H77" s="302"/>
      <c r="I77" s="302"/>
      <c r="J77" s="302"/>
      <c r="K77" s="302"/>
      <c r="L77" s="302"/>
      <c r="M77" s="302"/>
      <c r="N77" s="302"/>
      <c r="O77" s="302"/>
      <c r="P77" s="302"/>
      <c r="Q77" s="302"/>
      <c r="R77" s="302"/>
      <c r="S77" s="302"/>
      <c r="T77" s="302"/>
      <c r="U77" s="302"/>
      <c r="V77" s="302"/>
      <c r="W77" s="302"/>
      <c r="X77" s="303"/>
      <c r="Y77" s="351">
        <v>0.01</v>
      </c>
      <c r="Z77" s="352"/>
      <c r="AA77" s="352"/>
      <c r="AB77" s="352"/>
      <c r="AC77" s="353"/>
      <c r="AD77" s="354">
        <f t="shared" si="0"/>
        <v>19.864000000000001</v>
      </c>
      <c r="AE77" s="355"/>
      <c r="AF77" s="355"/>
      <c r="AG77" s="355"/>
      <c r="AH77" s="355"/>
      <c r="AI77" s="355"/>
      <c r="AJ77" s="356"/>
    </row>
    <row r="78" spans="1:36" ht="12.75">
      <c r="A78" s="314" t="s">
        <v>7</v>
      </c>
      <c r="B78" s="214"/>
      <c r="C78" s="301" t="s">
        <v>19</v>
      </c>
      <c r="D78" s="302"/>
      <c r="E78" s="302"/>
      <c r="F78" s="302"/>
      <c r="G78" s="302"/>
      <c r="H78" s="302"/>
      <c r="I78" s="302"/>
      <c r="J78" s="302"/>
      <c r="K78" s="302"/>
      <c r="L78" s="302"/>
      <c r="M78" s="302"/>
      <c r="N78" s="302"/>
      <c r="O78" s="302"/>
      <c r="P78" s="302"/>
      <c r="Q78" s="302"/>
      <c r="R78" s="302"/>
      <c r="S78" s="302"/>
      <c r="T78" s="302"/>
      <c r="U78" s="302"/>
      <c r="V78" s="302"/>
      <c r="W78" s="302"/>
      <c r="X78" s="303"/>
      <c r="Y78" s="351">
        <v>6.0000000000000001E-3</v>
      </c>
      <c r="Z78" s="352"/>
      <c r="AA78" s="352"/>
      <c r="AB78" s="352"/>
      <c r="AC78" s="353"/>
      <c r="AD78" s="354">
        <f t="shared" si="0"/>
        <v>11.9184</v>
      </c>
      <c r="AE78" s="355"/>
      <c r="AF78" s="355"/>
      <c r="AG78" s="355"/>
      <c r="AH78" s="355"/>
      <c r="AI78" s="355"/>
      <c r="AJ78" s="356"/>
    </row>
    <row r="79" spans="1:36" ht="12.75">
      <c r="A79" s="314" t="s">
        <v>8</v>
      </c>
      <c r="B79" s="214"/>
      <c r="C79" s="301" t="s">
        <v>17</v>
      </c>
      <c r="D79" s="302"/>
      <c r="E79" s="302"/>
      <c r="F79" s="302"/>
      <c r="G79" s="302"/>
      <c r="H79" s="302"/>
      <c r="I79" s="302"/>
      <c r="J79" s="302"/>
      <c r="K79" s="302"/>
      <c r="L79" s="302"/>
      <c r="M79" s="302"/>
      <c r="N79" s="302"/>
      <c r="O79" s="302"/>
      <c r="P79" s="302"/>
      <c r="Q79" s="302"/>
      <c r="R79" s="302"/>
      <c r="S79" s="302"/>
      <c r="T79" s="302"/>
      <c r="U79" s="302"/>
      <c r="V79" s="302"/>
      <c r="W79" s="302"/>
      <c r="X79" s="303"/>
      <c r="Y79" s="351">
        <v>2E-3</v>
      </c>
      <c r="Z79" s="352"/>
      <c r="AA79" s="352"/>
      <c r="AB79" s="352"/>
      <c r="AC79" s="353"/>
      <c r="AD79" s="354">
        <f t="shared" si="0"/>
        <v>3.9728000000000003</v>
      </c>
      <c r="AE79" s="355"/>
      <c r="AF79" s="355"/>
      <c r="AG79" s="355"/>
      <c r="AH79" s="355"/>
      <c r="AI79" s="355"/>
      <c r="AJ79" s="356"/>
    </row>
    <row r="80" spans="1:36" ht="12.75">
      <c r="A80" s="314" t="s">
        <v>10</v>
      </c>
      <c r="B80" s="214"/>
      <c r="C80" s="301" t="s">
        <v>18</v>
      </c>
      <c r="D80" s="302"/>
      <c r="E80" s="302"/>
      <c r="F80" s="302"/>
      <c r="G80" s="302"/>
      <c r="H80" s="302"/>
      <c r="I80" s="302"/>
      <c r="J80" s="302"/>
      <c r="K80" s="302"/>
      <c r="L80" s="302"/>
      <c r="M80" s="302"/>
      <c r="N80" s="302"/>
      <c r="O80" s="302"/>
      <c r="P80" s="302"/>
      <c r="Q80" s="302"/>
      <c r="R80" s="302"/>
      <c r="S80" s="302"/>
      <c r="T80" s="302"/>
      <c r="U80" s="302"/>
      <c r="V80" s="302"/>
      <c r="W80" s="302"/>
      <c r="X80" s="303"/>
      <c r="Y80" s="351">
        <v>0.08</v>
      </c>
      <c r="Z80" s="349"/>
      <c r="AA80" s="349"/>
      <c r="AB80" s="349"/>
      <c r="AC80" s="350"/>
      <c r="AD80" s="354">
        <f t="shared" si="0"/>
        <v>158.91200000000001</v>
      </c>
      <c r="AE80" s="355"/>
      <c r="AF80" s="355"/>
      <c r="AG80" s="355"/>
      <c r="AH80" s="355"/>
      <c r="AI80" s="355"/>
      <c r="AJ80" s="356"/>
    </row>
    <row r="81" spans="1:36" ht="12.75">
      <c r="A81" s="316" t="s">
        <v>127</v>
      </c>
      <c r="B81" s="316"/>
      <c r="C81" s="316"/>
      <c r="D81" s="316"/>
      <c r="E81" s="316"/>
      <c r="F81" s="316"/>
      <c r="G81" s="316"/>
      <c r="H81" s="316"/>
      <c r="I81" s="316"/>
      <c r="J81" s="316"/>
      <c r="K81" s="316"/>
      <c r="L81" s="316"/>
      <c r="M81" s="316"/>
      <c r="N81" s="316"/>
      <c r="O81" s="316"/>
      <c r="P81" s="316"/>
      <c r="Q81" s="316"/>
      <c r="R81" s="316"/>
      <c r="S81" s="316"/>
      <c r="T81" s="316"/>
      <c r="U81" s="316"/>
      <c r="V81" s="316"/>
      <c r="W81" s="316"/>
      <c r="X81" s="317"/>
      <c r="Y81" s="468">
        <f>SUM(Y73:AC80)</f>
        <v>0.36800000000000005</v>
      </c>
      <c r="Z81" s="469"/>
      <c r="AA81" s="469"/>
      <c r="AB81" s="469"/>
      <c r="AC81" s="470"/>
      <c r="AD81" s="318">
        <f>SUM(AD73:AJ80)</f>
        <v>730.99520000000018</v>
      </c>
      <c r="AE81" s="319"/>
      <c r="AF81" s="319"/>
      <c r="AG81" s="319"/>
      <c r="AH81" s="319"/>
      <c r="AI81" s="319"/>
      <c r="AJ81" s="320"/>
    </row>
    <row r="82" spans="1:36" ht="12.7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7"/>
      <c r="Z82" s="48"/>
      <c r="AA82" s="48"/>
      <c r="AB82" s="48"/>
      <c r="AC82" s="48"/>
      <c r="AD82" s="49"/>
      <c r="AE82" s="49"/>
      <c r="AF82" s="49"/>
      <c r="AG82" s="49"/>
      <c r="AH82" s="49"/>
      <c r="AI82" s="49"/>
      <c r="AJ82" s="49"/>
    </row>
    <row r="83" spans="1:36" ht="12.75">
      <c r="A83" s="471" t="s">
        <v>135</v>
      </c>
      <c r="B83" s="472"/>
      <c r="C83" s="472"/>
      <c r="D83" s="472"/>
      <c r="E83" s="472"/>
      <c r="F83" s="472"/>
      <c r="G83" s="472"/>
      <c r="H83" s="472"/>
      <c r="I83" s="472"/>
      <c r="J83" s="472"/>
      <c r="K83" s="472"/>
      <c r="L83" s="472"/>
      <c r="M83" s="472"/>
      <c r="N83" s="472"/>
      <c r="O83" s="472"/>
      <c r="P83" s="472"/>
      <c r="Q83" s="472"/>
      <c r="R83" s="472"/>
      <c r="S83" s="472"/>
      <c r="T83" s="472"/>
      <c r="U83" s="472"/>
      <c r="V83" s="472"/>
      <c r="W83" s="472"/>
      <c r="X83" s="472"/>
      <c r="Y83" s="472"/>
      <c r="Z83" s="472"/>
      <c r="AA83" s="472"/>
      <c r="AB83" s="472"/>
      <c r="AC83" s="472"/>
      <c r="AD83" s="472"/>
      <c r="AE83" s="472"/>
      <c r="AF83" s="472"/>
      <c r="AG83" s="472"/>
      <c r="AH83" s="472"/>
      <c r="AI83" s="472"/>
      <c r="AJ83" s="473"/>
    </row>
    <row r="84" spans="1:36" ht="12.75">
      <c r="A84" s="459" t="s">
        <v>136</v>
      </c>
      <c r="B84" s="460"/>
      <c r="C84" s="474" t="s">
        <v>137</v>
      </c>
      <c r="D84" s="475"/>
      <c r="E84" s="475"/>
      <c r="F84" s="475"/>
      <c r="G84" s="475"/>
      <c r="H84" s="475"/>
      <c r="I84" s="475"/>
      <c r="J84" s="475"/>
      <c r="K84" s="475"/>
      <c r="L84" s="475"/>
      <c r="M84" s="475"/>
      <c r="N84" s="475"/>
      <c r="O84" s="475"/>
      <c r="P84" s="475"/>
      <c r="Q84" s="475"/>
      <c r="R84" s="475"/>
      <c r="S84" s="475"/>
      <c r="T84" s="475"/>
      <c r="U84" s="475"/>
      <c r="V84" s="475"/>
      <c r="W84" s="475"/>
      <c r="X84" s="475"/>
      <c r="Y84" s="475"/>
      <c r="Z84" s="475"/>
      <c r="AA84" s="475"/>
      <c r="AB84" s="475"/>
      <c r="AC84" s="476"/>
      <c r="AD84" s="459" t="s">
        <v>115</v>
      </c>
      <c r="AE84" s="461"/>
      <c r="AF84" s="461"/>
      <c r="AG84" s="461"/>
      <c r="AH84" s="461"/>
      <c r="AI84" s="461"/>
      <c r="AJ84" s="460"/>
    </row>
    <row r="85" spans="1:36" ht="12.75">
      <c r="A85" s="314" t="s">
        <v>0</v>
      </c>
      <c r="B85" s="214"/>
      <c r="C85" s="301" t="s">
        <v>138</v>
      </c>
      <c r="D85" s="302"/>
      <c r="E85" s="30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T85" s="302"/>
      <c r="U85" s="302"/>
      <c r="V85" s="302"/>
      <c r="W85" s="302"/>
      <c r="X85" s="302"/>
      <c r="Y85" s="302"/>
      <c r="Z85" s="302"/>
      <c r="AA85" s="302"/>
      <c r="AB85" s="302"/>
      <c r="AC85" s="303"/>
      <c r="AD85" s="354">
        <f>(4*2*22)-(AD55*6%)</f>
        <v>84.320000000000007</v>
      </c>
      <c r="AE85" s="355"/>
      <c r="AF85" s="355"/>
      <c r="AG85" s="355"/>
      <c r="AH85" s="355"/>
      <c r="AI85" s="355"/>
      <c r="AJ85" s="356"/>
    </row>
    <row r="86" spans="1:36" ht="12.75">
      <c r="A86" s="314" t="s">
        <v>1</v>
      </c>
      <c r="B86" s="214"/>
      <c r="C86" s="301" t="s">
        <v>139</v>
      </c>
      <c r="D86" s="302"/>
      <c r="E86" s="302"/>
      <c r="F86" s="302"/>
      <c r="G86" s="302"/>
      <c r="H86" s="302"/>
      <c r="I86" s="302"/>
      <c r="J86" s="302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02"/>
      <c r="V86" s="302"/>
      <c r="W86" s="302"/>
      <c r="X86" s="302"/>
      <c r="Y86" s="302"/>
      <c r="Z86" s="302"/>
      <c r="AA86" s="302"/>
      <c r="AB86" s="302"/>
      <c r="AC86" s="303"/>
      <c r="AD86" s="354">
        <f>(18*22)*80%</f>
        <v>316.8</v>
      </c>
      <c r="AE86" s="355"/>
      <c r="AF86" s="355"/>
      <c r="AG86" s="355"/>
      <c r="AH86" s="355"/>
      <c r="AI86" s="355"/>
      <c r="AJ86" s="356"/>
    </row>
    <row r="87" spans="1:36" ht="12.75">
      <c r="A87" s="314" t="s">
        <v>2</v>
      </c>
      <c r="B87" s="214"/>
      <c r="C87" s="301" t="s">
        <v>140</v>
      </c>
      <c r="D87" s="302"/>
      <c r="E87" s="302"/>
      <c r="F87" s="302"/>
      <c r="G87" s="302"/>
      <c r="H87" s="302"/>
      <c r="I87" s="302"/>
      <c r="J87" s="302"/>
      <c r="K87" s="302"/>
      <c r="L87" s="302"/>
      <c r="M87" s="302"/>
      <c r="N87" s="302"/>
      <c r="O87" s="302"/>
      <c r="P87" s="302"/>
      <c r="Q87" s="302"/>
      <c r="R87" s="302"/>
      <c r="S87" s="302"/>
      <c r="T87" s="302"/>
      <c r="U87" s="302"/>
      <c r="V87" s="302"/>
      <c r="W87" s="302"/>
      <c r="X87" s="302"/>
      <c r="Y87" s="302"/>
      <c r="Z87" s="302"/>
      <c r="AA87" s="302"/>
      <c r="AB87" s="302"/>
      <c r="AC87" s="303"/>
      <c r="AD87" s="354">
        <f>Y87*(AD$55+AD$56)</f>
        <v>0</v>
      </c>
      <c r="AE87" s="355"/>
      <c r="AF87" s="355"/>
      <c r="AG87" s="355"/>
      <c r="AH87" s="355"/>
      <c r="AI87" s="355"/>
      <c r="AJ87" s="356"/>
    </row>
    <row r="88" spans="1:36" ht="12.75">
      <c r="A88" s="314" t="s">
        <v>3</v>
      </c>
      <c r="B88" s="214"/>
      <c r="C88" s="301" t="s">
        <v>141</v>
      </c>
      <c r="D88" s="302"/>
      <c r="E88" s="302"/>
      <c r="F88" s="302"/>
      <c r="G88" s="302"/>
      <c r="H88" s="302"/>
      <c r="I88" s="302"/>
      <c r="J88" s="302"/>
      <c r="K88" s="302"/>
      <c r="L88" s="302"/>
      <c r="M88" s="302"/>
      <c r="N88" s="302"/>
      <c r="O88" s="302"/>
      <c r="P88" s="302"/>
      <c r="Q88" s="302"/>
      <c r="R88" s="302"/>
      <c r="S88" s="302"/>
      <c r="T88" s="302"/>
      <c r="U88" s="302"/>
      <c r="V88" s="302"/>
      <c r="W88" s="302"/>
      <c r="X88" s="302"/>
      <c r="Y88" s="302"/>
      <c r="Z88" s="302"/>
      <c r="AA88" s="302"/>
      <c r="AB88" s="302"/>
      <c r="AC88" s="303"/>
      <c r="AD88" s="354">
        <v>0</v>
      </c>
      <c r="AE88" s="355"/>
      <c r="AF88" s="355"/>
      <c r="AG88" s="355"/>
      <c r="AH88" s="355"/>
      <c r="AI88" s="355"/>
      <c r="AJ88" s="356"/>
    </row>
    <row r="89" spans="1:36" ht="12.75">
      <c r="A89" s="316" t="s">
        <v>127</v>
      </c>
      <c r="B89" s="316"/>
      <c r="C89" s="316"/>
      <c r="D89" s="316"/>
      <c r="E89" s="316"/>
      <c r="F89" s="316"/>
      <c r="G89" s="316"/>
      <c r="H89" s="316"/>
      <c r="I89" s="316"/>
      <c r="J89" s="316"/>
      <c r="K89" s="316"/>
      <c r="L89" s="316"/>
      <c r="M89" s="316"/>
      <c r="N89" s="316"/>
      <c r="O89" s="316"/>
      <c r="P89" s="316"/>
      <c r="Q89" s="316"/>
      <c r="R89" s="316"/>
      <c r="S89" s="316"/>
      <c r="T89" s="316"/>
      <c r="U89" s="316"/>
      <c r="V89" s="316"/>
      <c r="W89" s="316"/>
      <c r="X89" s="316"/>
      <c r="Y89" s="316"/>
      <c r="Z89" s="316"/>
      <c r="AA89" s="316"/>
      <c r="AB89" s="316"/>
      <c r="AC89" s="317"/>
      <c r="AD89" s="318">
        <f>SUM(AD85:AJ88)</f>
        <v>401.12</v>
      </c>
      <c r="AE89" s="319"/>
      <c r="AF89" s="319"/>
      <c r="AG89" s="319"/>
      <c r="AH89" s="319"/>
      <c r="AI89" s="319"/>
      <c r="AJ89" s="320"/>
    </row>
    <row r="90" spans="1:36" ht="9" customHeight="1">
      <c r="A90" s="299"/>
      <c r="B90" s="299"/>
      <c r="C90" s="299"/>
      <c r="D90" s="299"/>
      <c r="E90" s="299"/>
      <c r="F90" s="299"/>
      <c r="G90" s="299"/>
      <c r="H90" s="299"/>
      <c r="I90" s="299"/>
      <c r="J90" s="299"/>
      <c r="K90" s="299"/>
      <c r="L90" s="299"/>
      <c r="M90" s="299"/>
      <c r="N90" s="299"/>
      <c r="O90" s="299"/>
      <c r="P90" s="299"/>
      <c r="Q90" s="299"/>
      <c r="R90" s="299"/>
      <c r="S90" s="299"/>
      <c r="T90" s="299"/>
      <c r="U90" s="299"/>
      <c r="V90" s="299"/>
      <c r="W90" s="299"/>
      <c r="X90" s="299"/>
      <c r="Y90" s="299"/>
      <c r="Z90" s="299"/>
      <c r="AA90" s="299"/>
      <c r="AB90" s="299"/>
      <c r="AC90" s="299"/>
      <c r="AD90" s="299"/>
      <c r="AE90" s="299"/>
      <c r="AF90" s="299"/>
      <c r="AG90" s="299"/>
      <c r="AH90" s="299"/>
      <c r="AI90" s="299"/>
      <c r="AJ90" s="299"/>
    </row>
    <row r="91" spans="1:36" ht="12.75">
      <c r="A91" s="462" t="s">
        <v>142</v>
      </c>
      <c r="B91" s="463"/>
      <c r="C91" s="463"/>
      <c r="D91" s="463"/>
      <c r="E91" s="463"/>
      <c r="F91" s="463"/>
      <c r="G91" s="463"/>
      <c r="H91" s="463"/>
      <c r="I91" s="463"/>
      <c r="J91" s="463"/>
      <c r="K91" s="463"/>
      <c r="L91" s="463"/>
      <c r="M91" s="463"/>
      <c r="N91" s="463"/>
      <c r="O91" s="463"/>
      <c r="P91" s="463"/>
      <c r="Q91" s="463"/>
      <c r="R91" s="463"/>
      <c r="S91" s="463"/>
      <c r="T91" s="463"/>
      <c r="U91" s="463"/>
      <c r="V91" s="463"/>
      <c r="W91" s="463"/>
      <c r="X91" s="463"/>
      <c r="Y91" s="463"/>
      <c r="Z91" s="463"/>
      <c r="AA91" s="463"/>
      <c r="AB91" s="463"/>
      <c r="AC91" s="463"/>
      <c r="AD91" s="463"/>
      <c r="AE91" s="463"/>
      <c r="AF91" s="463"/>
      <c r="AG91" s="463"/>
      <c r="AH91" s="463"/>
      <c r="AI91" s="463"/>
      <c r="AJ91" s="464"/>
    </row>
    <row r="92" spans="1:36" ht="12.75">
      <c r="A92" s="459">
        <v>2</v>
      </c>
      <c r="B92" s="460"/>
      <c r="C92" s="459" t="s">
        <v>143</v>
      </c>
      <c r="D92" s="461"/>
      <c r="E92" s="461"/>
      <c r="F92" s="461"/>
      <c r="G92" s="461"/>
      <c r="H92" s="461"/>
      <c r="I92" s="461"/>
      <c r="J92" s="461"/>
      <c r="K92" s="461"/>
      <c r="L92" s="461"/>
      <c r="M92" s="461"/>
      <c r="N92" s="461"/>
      <c r="O92" s="461"/>
      <c r="P92" s="461"/>
      <c r="Q92" s="461"/>
      <c r="R92" s="461"/>
      <c r="S92" s="461"/>
      <c r="T92" s="461"/>
      <c r="U92" s="461"/>
      <c r="V92" s="461"/>
      <c r="W92" s="461"/>
      <c r="X92" s="461"/>
      <c r="Y92" s="461"/>
      <c r="Z92" s="461"/>
      <c r="AA92" s="461"/>
      <c r="AB92" s="461"/>
      <c r="AC92" s="460"/>
      <c r="AD92" s="459" t="s">
        <v>115</v>
      </c>
      <c r="AE92" s="461"/>
      <c r="AF92" s="461"/>
      <c r="AG92" s="461"/>
      <c r="AH92" s="461"/>
      <c r="AI92" s="461"/>
      <c r="AJ92" s="460"/>
    </row>
    <row r="93" spans="1:36" ht="12.75">
      <c r="A93" s="314" t="s">
        <v>124</v>
      </c>
      <c r="B93" s="214"/>
      <c r="C93" s="301" t="s">
        <v>144</v>
      </c>
      <c r="D93" s="302"/>
      <c r="E93" s="302"/>
      <c r="F93" s="302"/>
      <c r="G93" s="302"/>
      <c r="H93" s="302"/>
      <c r="I93" s="302"/>
      <c r="J93" s="302"/>
      <c r="K93" s="302"/>
      <c r="L93" s="302"/>
      <c r="M93" s="302"/>
      <c r="N93" s="302"/>
      <c r="O93" s="302"/>
      <c r="P93" s="302"/>
      <c r="Q93" s="302"/>
      <c r="R93" s="302"/>
      <c r="S93" s="302"/>
      <c r="T93" s="302"/>
      <c r="U93" s="302"/>
      <c r="V93" s="302"/>
      <c r="W93" s="302"/>
      <c r="X93" s="302"/>
      <c r="Y93" s="302"/>
      <c r="Z93" s="302"/>
      <c r="AA93" s="302"/>
      <c r="AB93" s="302"/>
      <c r="AC93" s="303"/>
      <c r="AD93" s="354">
        <f>AD69</f>
        <v>220.71089040000001</v>
      </c>
      <c r="AE93" s="355"/>
      <c r="AF93" s="355"/>
      <c r="AG93" s="355"/>
      <c r="AH93" s="355"/>
      <c r="AI93" s="355"/>
      <c r="AJ93" s="356"/>
    </row>
    <row r="94" spans="1:36" ht="12.75">
      <c r="A94" s="314" t="s">
        <v>129</v>
      </c>
      <c r="B94" s="214"/>
      <c r="C94" s="301" t="s">
        <v>130</v>
      </c>
      <c r="D94" s="302"/>
      <c r="E94" s="302"/>
      <c r="F94" s="302"/>
      <c r="G94" s="302"/>
      <c r="H94" s="302"/>
      <c r="I94" s="302"/>
      <c r="J94" s="302"/>
      <c r="K94" s="302"/>
      <c r="L94" s="302"/>
      <c r="M94" s="302"/>
      <c r="N94" s="302"/>
      <c r="O94" s="302"/>
      <c r="P94" s="302"/>
      <c r="Q94" s="302"/>
      <c r="R94" s="302"/>
      <c r="S94" s="302"/>
      <c r="T94" s="302"/>
      <c r="U94" s="302"/>
      <c r="V94" s="302"/>
      <c r="W94" s="302"/>
      <c r="X94" s="302"/>
      <c r="Y94" s="302"/>
      <c r="Z94" s="302"/>
      <c r="AA94" s="302"/>
      <c r="AB94" s="302"/>
      <c r="AC94" s="303"/>
      <c r="AD94" s="354">
        <f>AD81</f>
        <v>730.99520000000018</v>
      </c>
      <c r="AE94" s="355"/>
      <c r="AF94" s="355"/>
      <c r="AG94" s="355"/>
      <c r="AH94" s="355"/>
      <c r="AI94" s="355"/>
      <c r="AJ94" s="356"/>
    </row>
    <row r="95" spans="1:36" ht="12.75">
      <c r="A95" s="314" t="s">
        <v>136</v>
      </c>
      <c r="B95" s="214"/>
      <c r="C95" s="301" t="s">
        <v>145</v>
      </c>
      <c r="D95" s="302"/>
      <c r="E95" s="302"/>
      <c r="F95" s="302"/>
      <c r="G95" s="302"/>
      <c r="H95" s="302"/>
      <c r="I95" s="302"/>
      <c r="J95" s="302"/>
      <c r="K95" s="302"/>
      <c r="L95" s="302"/>
      <c r="M95" s="302"/>
      <c r="N95" s="302"/>
      <c r="O95" s="302"/>
      <c r="P95" s="302"/>
      <c r="Q95" s="302"/>
      <c r="R95" s="302"/>
      <c r="S95" s="302"/>
      <c r="T95" s="302"/>
      <c r="U95" s="302"/>
      <c r="V95" s="302"/>
      <c r="W95" s="302"/>
      <c r="X95" s="302"/>
      <c r="Y95" s="302"/>
      <c r="Z95" s="302"/>
      <c r="AA95" s="302"/>
      <c r="AB95" s="302"/>
      <c r="AC95" s="303"/>
      <c r="AD95" s="354">
        <f>AD89</f>
        <v>401.12</v>
      </c>
      <c r="AE95" s="355"/>
      <c r="AF95" s="355"/>
      <c r="AG95" s="355"/>
      <c r="AH95" s="355"/>
      <c r="AI95" s="355"/>
      <c r="AJ95" s="356"/>
    </row>
    <row r="96" spans="1:36" ht="12.75">
      <c r="A96" s="316" t="s">
        <v>127</v>
      </c>
      <c r="B96" s="316"/>
      <c r="C96" s="316"/>
      <c r="D96" s="316"/>
      <c r="E96" s="316"/>
      <c r="F96" s="316"/>
      <c r="G96" s="316"/>
      <c r="H96" s="316"/>
      <c r="I96" s="316"/>
      <c r="J96" s="316"/>
      <c r="K96" s="316"/>
      <c r="L96" s="316"/>
      <c r="M96" s="316"/>
      <c r="N96" s="316"/>
      <c r="O96" s="316"/>
      <c r="P96" s="316"/>
      <c r="Q96" s="316"/>
      <c r="R96" s="316"/>
      <c r="S96" s="316"/>
      <c r="T96" s="316"/>
      <c r="U96" s="316"/>
      <c r="V96" s="316"/>
      <c r="W96" s="316"/>
      <c r="X96" s="316"/>
      <c r="Y96" s="316"/>
      <c r="Z96" s="316"/>
      <c r="AA96" s="316"/>
      <c r="AB96" s="316"/>
      <c r="AC96" s="317"/>
      <c r="AD96" s="318">
        <f>SUM(AD93:AJ95)</f>
        <v>1352.8260904000003</v>
      </c>
      <c r="AE96" s="319"/>
      <c r="AF96" s="319"/>
      <c r="AG96" s="319"/>
      <c r="AH96" s="319"/>
      <c r="AI96" s="319"/>
      <c r="AJ96" s="320"/>
    </row>
    <row r="97" spans="1:36" ht="9" customHeight="1">
      <c r="A97" s="299"/>
      <c r="B97" s="299"/>
      <c r="C97" s="299"/>
      <c r="D97" s="299"/>
      <c r="E97" s="299"/>
      <c r="F97" s="299"/>
      <c r="G97" s="299"/>
      <c r="H97" s="299"/>
      <c r="I97" s="299"/>
      <c r="J97" s="299"/>
      <c r="K97" s="299"/>
      <c r="L97" s="299"/>
      <c r="M97" s="299"/>
      <c r="N97" s="299"/>
      <c r="O97" s="299"/>
      <c r="P97" s="299"/>
      <c r="Q97" s="299"/>
      <c r="R97" s="299"/>
      <c r="S97" s="299"/>
      <c r="T97" s="299"/>
      <c r="U97" s="299"/>
      <c r="V97" s="299"/>
      <c r="W97" s="299"/>
      <c r="X97" s="299"/>
      <c r="Y97" s="299"/>
      <c r="Z97" s="299"/>
      <c r="AA97" s="299"/>
      <c r="AB97" s="299"/>
      <c r="AC97" s="299"/>
      <c r="AD97" s="299"/>
      <c r="AE97" s="299"/>
      <c r="AF97" s="299"/>
      <c r="AG97" s="299"/>
      <c r="AH97" s="299"/>
      <c r="AI97" s="299"/>
      <c r="AJ97" s="299"/>
    </row>
    <row r="98" spans="1:36" ht="12.75">
      <c r="A98" s="477" t="s">
        <v>146</v>
      </c>
      <c r="B98" s="478"/>
      <c r="C98" s="478"/>
      <c r="D98" s="478"/>
      <c r="E98" s="478"/>
      <c r="F98" s="478"/>
      <c r="G98" s="478"/>
      <c r="H98" s="478"/>
      <c r="I98" s="478"/>
      <c r="J98" s="478"/>
      <c r="K98" s="478"/>
      <c r="L98" s="478"/>
      <c r="M98" s="478"/>
      <c r="N98" s="478"/>
      <c r="O98" s="478"/>
      <c r="P98" s="478"/>
      <c r="Q98" s="478"/>
      <c r="R98" s="478"/>
      <c r="S98" s="478"/>
      <c r="T98" s="478"/>
      <c r="U98" s="478"/>
      <c r="V98" s="478"/>
      <c r="W98" s="478"/>
      <c r="X98" s="478"/>
      <c r="Y98" s="478"/>
      <c r="Z98" s="478"/>
      <c r="AA98" s="478"/>
      <c r="AB98" s="478"/>
      <c r="AC98" s="478"/>
      <c r="AD98" s="478"/>
      <c r="AE98" s="478"/>
      <c r="AF98" s="478"/>
      <c r="AG98" s="478"/>
      <c r="AH98" s="478"/>
      <c r="AI98" s="478"/>
      <c r="AJ98" s="479"/>
    </row>
    <row r="99" spans="1:36" ht="12.75">
      <c r="A99" s="459">
        <v>3</v>
      </c>
      <c r="B99" s="460"/>
      <c r="C99" s="474" t="s">
        <v>147</v>
      </c>
      <c r="D99" s="475"/>
      <c r="E99" s="475"/>
      <c r="F99" s="475"/>
      <c r="G99" s="475"/>
      <c r="H99" s="475"/>
      <c r="I99" s="475"/>
      <c r="J99" s="475"/>
      <c r="K99" s="475"/>
      <c r="L99" s="475"/>
      <c r="M99" s="475"/>
      <c r="N99" s="475"/>
      <c r="O99" s="475"/>
      <c r="P99" s="475"/>
      <c r="Q99" s="475"/>
      <c r="R99" s="475"/>
      <c r="S99" s="475"/>
      <c r="T99" s="475"/>
      <c r="U99" s="475"/>
      <c r="V99" s="475"/>
      <c r="W99" s="475"/>
      <c r="X99" s="476"/>
      <c r="Y99" s="459" t="s">
        <v>114</v>
      </c>
      <c r="Z99" s="461"/>
      <c r="AA99" s="461"/>
      <c r="AB99" s="461"/>
      <c r="AC99" s="460"/>
      <c r="AD99" s="459" t="s">
        <v>115</v>
      </c>
      <c r="AE99" s="461"/>
      <c r="AF99" s="461"/>
      <c r="AG99" s="461"/>
      <c r="AH99" s="461"/>
      <c r="AI99" s="461"/>
      <c r="AJ99" s="460"/>
    </row>
    <row r="100" spans="1:36" ht="12.75">
      <c r="A100" s="314" t="s">
        <v>0</v>
      </c>
      <c r="B100" s="214"/>
      <c r="C100" s="301" t="s">
        <v>148</v>
      </c>
      <c r="D100" s="302"/>
      <c r="E100" s="302"/>
      <c r="F100" s="302"/>
      <c r="G100" s="302"/>
      <c r="H100" s="302"/>
      <c r="I100" s="302"/>
      <c r="J100" s="302"/>
      <c r="K100" s="302"/>
      <c r="L100" s="302"/>
      <c r="M100" s="302"/>
      <c r="N100" s="302"/>
      <c r="O100" s="302"/>
      <c r="P100" s="302"/>
      <c r="Q100" s="302"/>
      <c r="R100" s="302"/>
      <c r="S100" s="302"/>
      <c r="T100" s="302"/>
      <c r="U100" s="302"/>
      <c r="V100" s="302"/>
      <c r="W100" s="302"/>
      <c r="X100" s="303"/>
      <c r="Y100" s="480">
        <v>4.1999999999999997E-3</v>
      </c>
      <c r="Z100" s="481"/>
      <c r="AA100" s="481"/>
      <c r="AB100" s="481"/>
      <c r="AC100" s="482"/>
      <c r="AD100" s="354">
        <f>Y100*(AD$55+AD$56)</f>
        <v>8.3428799999999992</v>
      </c>
      <c r="AE100" s="355"/>
      <c r="AF100" s="355"/>
      <c r="AG100" s="355"/>
      <c r="AH100" s="355"/>
      <c r="AI100" s="355"/>
      <c r="AJ100" s="356"/>
    </row>
    <row r="101" spans="1:36" ht="12.75">
      <c r="A101" s="314" t="s">
        <v>1</v>
      </c>
      <c r="B101" s="214"/>
      <c r="C101" s="301" t="s">
        <v>149</v>
      </c>
      <c r="D101" s="302"/>
      <c r="E101" s="302"/>
      <c r="F101" s="302"/>
      <c r="G101" s="302"/>
      <c r="H101" s="302"/>
      <c r="I101" s="302"/>
      <c r="J101" s="302"/>
      <c r="K101" s="302"/>
      <c r="L101" s="302"/>
      <c r="M101" s="302"/>
      <c r="N101" s="302"/>
      <c r="O101" s="302"/>
      <c r="P101" s="302"/>
      <c r="Q101" s="302"/>
      <c r="R101" s="302"/>
      <c r="S101" s="302"/>
      <c r="T101" s="302"/>
      <c r="U101" s="302"/>
      <c r="V101" s="302"/>
      <c r="W101" s="302"/>
      <c r="X101" s="303"/>
      <c r="Y101" s="480">
        <v>3.3599999999999998E-4</v>
      </c>
      <c r="Z101" s="481"/>
      <c r="AA101" s="481"/>
      <c r="AB101" s="481"/>
      <c r="AC101" s="482"/>
      <c r="AD101" s="354">
        <f t="shared" ref="AD101:AD105" si="1">Y101*(AD$55+AD$56)</f>
        <v>0.66743039999999998</v>
      </c>
      <c r="AE101" s="355"/>
      <c r="AF101" s="355"/>
      <c r="AG101" s="355"/>
      <c r="AH101" s="355"/>
      <c r="AI101" s="355"/>
      <c r="AJ101" s="356"/>
    </row>
    <row r="102" spans="1:36" ht="12.75">
      <c r="A102" s="314" t="s">
        <v>2</v>
      </c>
      <c r="B102" s="214"/>
      <c r="C102" s="301" t="s">
        <v>150</v>
      </c>
      <c r="D102" s="302"/>
      <c r="E102" s="302"/>
      <c r="F102" s="302"/>
      <c r="G102" s="302"/>
      <c r="H102" s="302"/>
      <c r="I102" s="302"/>
      <c r="J102" s="302"/>
      <c r="K102" s="302"/>
      <c r="L102" s="302"/>
      <c r="M102" s="302"/>
      <c r="N102" s="302"/>
      <c r="O102" s="302"/>
      <c r="P102" s="302"/>
      <c r="Q102" s="302"/>
      <c r="R102" s="302"/>
      <c r="S102" s="302"/>
      <c r="T102" s="302"/>
      <c r="U102" s="302"/>
      <c r="V102" s="302"/>
      <c r="W102" s="302"/>
      <c r="X102" s="303"/>
      <c r="Y102" s="480">
        <v>9.9999999999999995E-7</v>
      </c>
      <c r="Z102" s="481"/>
      <c r="AA102" s="481"/>
      <c r="AB102" s="481"/>
      <c r="AC102" s="482"/>
      <c r="AD102" s="354">
        <f t="shared" si="1"/>
        <v>1.9864000000000001E-3</v>
      </c>
      <c r="AE102" s="355"/>
      <c r="AF102" s="355"/>
      <c r="AG102" s="355"/>
      <c r="AH102" s="355"/>
      <c r="AI102" s="355"/>
      <c r="AJ102" s="356"/>
    </row>
    <row r="103" spans="1:36" ht="12.75">
      <c r="A103" s="314" t="s">
        <v>3</v>
      </c>
      <c r="B103" s="214"/>
      <c r="C103" s="301" t="s">
        <v>151</v>
      </c>
      <c r="D103" s="302"/>
      <c r="E103" s="302"/>
      <c r="F103" s="302"/>
      <c r="G103" s="302"/>
      <c r="H103" s="302"/>
      <c r="I103" s="302"/>
      <c r="J103" s="302"/>
      <c r="K103" s="302"/>
      <c r="L103" s="302"/>
      <c r="M103" s="302"/>
      <c r="N103" s="302"/>
      <c r="O103" s="302"/>
      <c r="P103" s="302"/>
      <c r="Q103" s="302"/>
      <c r="R103" s="302"/>
      <c r="S103" s="302"/>
      <c r="T103" s="302"/>
      <c r="U103" s="302"/>
      <c r="V103" s="302"/>
      <c r="W103" s="302"/>
      <c r="X103" s="303"/>
      <c r="Y103" s="480">
        <v>1.9400000000000001E-2</v>
      </c>
      <c r="Z103" s="481"/>
      <c r="AA103" s="481"/>
      <c r="AB103" s="481"/>
      <c r="AC103" s="482"/>
      <c r="AD103" s="354">
        <f t="shared" si="1"/>
        <v>38.536160000000002</v>
      </c>
      <c r="AE103" s="355"/>
      <c r="AF103" s="355"/>
      <c r="AG103" s="355"/>
      <c r="AH103" s="355"/>
      <c r="AI103" s="355"/>
      <c r="AJ103" s="356"/>
    </row>
    <row r="104" spans="1:36" ht="12.75">
      <c r="A104" s="314" t="s">
        <v>6</v>
      </c>
      <c r="B104" s="214"/>
      <c r="C104" s="486" t="s">
        <v>152</v>
      </c>
      <c r="D104" s="487"/>
      <c r="E104" s="487"/>
      <c r="F104" s="487"/>
      <c r="G104" s="487"/>
      <c r="H104" s="487"/>
      <c r="I104" s="487"/>
      <c r="J104" s="487"/>
      <c r="K104" s="487"/>
      <c r="L104" s="487"/>
      <c r="M104" s="487"/>
      <c r="N104" s="487"/>
      <c r="O104" s="487"/>
      <c r="P104" s="487"/>
      <c r="Q104" s="487"/>
      <c r="R104" s="487"/>
      <c r="S104" s="487"/>
      <c r="T104" s="487"/>
      <c r="U104" s="487"/>
      <c r="V104" s="487"/>
      <c r="W104" s="487"/>
      <c r="X104" s="488"/>
      <c r="Y104" s="480">
        <v>7.1000000000000004E-3</v>
      </c>
      <c r="Z104" s="481"/>
      <c r="AA104" s="481"/>
      <c r="AB104" s="481"/>
      <c r="AC104" s="482"/>
      <c r="AD104" s="354">
        <f t="shared" si="1"/>
        <v>14.103440000000001</v>
      </c>
      <c r="AE104" s="355"/>
      <c r="AF104" s="355"/>
      <c r="AG104" s="355"/>
      <c r="AH104" s="355"/>
      <c r="AI104" s="355"/>
      <c r="AJ104" s="356"/>
    </row>
    <row r="105" spans="1:36" ht="12.75">
      <c r="A105" s="314" t="s">
        <v>7</v>
      </c>
      <c r="B105" s="214"/>
      <c r="C105" s="301" t="s">
        <v>153</v>
      </c>
      <c r="D105" s="302"/>
      <c r="E105" s="302"/>
      <c r="F105" s="302"/>
      <c r="G105" s="302"/>
      <c r="H105" s="302"/>
      <c r="I105" s="302"/>
      <c r="J105" s="302"/>
      <c r="K105" s="302"/>
      <c r="L105" s="302"/>
      <c r="M105" s="302"/>
      <c r="N105" s="302"/>
      <c r="O105" s="302"/>
      <c r="P105" s="302"/>
      <c r="Q105" s="302"/>
      <c r="R105" s="302"/>
      <c r="S105" s="302"/>
      <c r="T105" s="302"/>
      <c r="U105" s="302"/>
      <c r="V105" s="302"/>
      <c r="W105" s="302"/>
      <c r="X105" s="303"/>
      <c r="Y105" s="480">
        <v>1E-4</v>
      </c>
      <c r="Z105" s="481"/>
      <c r="AA105" s="481"/>
      <c r="AB105" s="481"/>
      <c r="AC105" s="482"/>
      <c r="AD105" s="354">
        <f t="shared" si="1"/>
        <v>0.19864000000000001</v>
      </c>
      <c r="AE105" s="355"/>
      <c r="AF105" s="355"/>
      <c r="AG105" s="355"/>
      <c r="AH105" s="355"/>
      <c r="AI105" s="355"/>
      <c r="AJ105" s="356"/>
    </row>
    <row r="106" spans="1:36" ht="12.75">
      <c r="A106" s="316" t="s">
        <v>127</v>
      </c>
      <c r="B106" s="316"/>
      <c r="C106" s="316"/>
      <c r="D106" s="316"/>
      <c r="E106" s="316"/>
      <c r="F106" s="316"/>
      <c r="G106" s="316"/>
      <c r="H106" s="316"/>
      <c r="I106" s="316"/>
      <c r="J106" s="316"/>
      <c r="K106" s="316"/>
      <c r="L106" s="316"/>
      <c r="M106" s="316"/>
      <c r="N106" s="316"/>
      <c r="O106" s="316"/>
      <c r="P106" s="316"/>
      <c r="Q106" s="316"/>
      <c r="R106" s="316"/>
      <c r="S106" s="316"/>
      <c r="T106" s="316"/>
      <c r="U106" s="316"/>
      <c r="V106" s="316"/>
      <c r="W106" s="316"/>
      <c r="X106" s="317"/>
      <c r="Y106" s="483">
        <f>SUM(Y100:AC105)</f>
        <v>3.1137000000000001E-2</v>
      </c>
      <c r="Z106" s="484"/>
      <c r="AA106" s="484"/>
      <c r="AB106" s="484"/>
      <c r="AC106" s="485"/>
      <c r="AD106" s="318">
        <f>SUM(AD100:AJ105)</f>
        <v>61.8505368</v>
      </c>
      <c r="AE106" s="319"/>
      <c r="AF106" s="319"/>
      <c r="AG106" s="319"/>
      <c r="AH106" s="319"/>
      <c r="AI106" s="319"/>
      <c r="AJ106" s="320"/>
    </row>
    <row r="107" spans="1:36" ht="6.75" customHeight="1">
      <c r="A107" s="299"/>
      <c r="B107" s="299"/>
      <c r="C107" s="299"/>
      <c r="D107" s="299"/>
      <c r="E107" s="299"/>
      <c r="F107" s="299"/>
      <c r="G107" s="299"/>
      <c r="H107" s="299"/>
      <c r="I107" s="299"/>
      <c r="J107" s="299"/>
      <c r="K107" s="299"/>
      <c r="L107" s="299"/>
      <c r="M107" s="299"/>
      <c r="N107" s="299"/>
      <c r="O107" s="299"/>
      <c r="P107" s="299"/>
      <c r="Q107" s="299"/>
      <c r="R107" s="299"/>
      <c r="S107" s="299"/>
      <c r="T107" s="299"/>
      <c r="U107" s="299"/>
      <c r="V107" s="299"/>
      <c r="W107" s="299"/>
      <c r="X107" s="299"/>
      <c r="Y107" s="299"/>
      <c r="Z107" s="299"/>
      <c r="AA107" s="299"/>
      <c r="AB107" s="299"/>
      <c r="AC107" s="299"/>
      <c r="AD107" s="299"/>
      <c r="AE107" s="299"/>
      <c r="AF107" s="299"/>
      <c r="AG107" s="299"/>
      <c r="AH107" s="299"/>
      <c r="AI107" s="299"/>
      <c r="AJ107" s="299"/>
    </row>
    <row r="108" spans="1:36" ht="12.75">
      <c r="A108" s="477" t="s">
        <v>154</v>
      </c>
      <c r="B108" s="478"/>
      <c r="C108" s="478"/>
      <c r="D108" s="478"/>
      <c r="E108" s="478"/>
      <c r="F108" s="478"/>
      <c r="G108" s="478"/>
      <c r="H108" s="478"/>
      <c r="I108" s="478"/>
      <c r="J108" s="478"/>
      <c r="K108" s="478"/>
      <c r="L108" s="478"/>
      <c r="M108" s="478"/>
      <c r="N108" s="478"/>
      <c r="O108" s="478"/>
      <c r="P108" s="478"/>
      <c r="Q108" s="478"/>
      <c r="R108" s="478"/>
      <c r="S108" s="478"/>
      <c r="T108" s="478"/>
      <c r="U108" s="478"/>
      <c r="V108" s="478"/>
      <c r="W108" s="478"/>
      <c r="X108" s="478"/>
      <c r="Y108" s="478"/>
      <c r="Z108" s="478"/>
      <c r="AA108" s="478"/>
      <c r="AB108" s="478"/>
      <c r="AC108" s="478"/>
      <c r="AD108" s="478"/>
      <c r="AE108" s="478"/>
      <c r="AF108" s="478"/>
      <c r="AG108" s="478"/>
      <c r="AH108" s="478"/>
      <c r="AI108" s="478"/>
      <c r="AJ108" s="479"/>
    </row>
    <row r="109" spans="1:36" ht="12.75">
      <c r="A109" s="471" t="s">
        <v>155</v>
      </c>
      <c r="B109" s="472"/>
      <c r="C109" s="472"/>
      <c r="D109" s="472"/>
      <c r="E109" s="472"/>
      <c r="F109" s="472"/>
      <c r="G109" s="472"/>
      <c r="H109" s="472"/>
      <c r="I109" s="472"/>
      <c r="J109" s="472"/>
      <c r="K109" s="472"/>
      <c r="L109" s="472"/>
      <c r="M109" s="472"/>
      <c r="N109" s="472"/>
      <c r="O109" s="472"/>
      <c r="P109" s="472"/>
      <c r="Q109" s="472"/>
      <c r="R109" s="472"/>
      <c r="S109" s="472"/>
      <c r="T109" s="472"/>
      <c r="U109" s="472"/>
      <c r="V109" s="472"/>
      <c r="W109" s="472"/>
      <c r="X109" s="472"/>
      <c r="Y109" s="472"/>
      <c r="Z109" s="472"/>
      <c r="AA109" s="472"/>
      <c r="AB109" s="472"/>
      <c r="AC109" s="472"/>
      <c r="AD109" s="472"/>
      <c r="AE109" s="472"/>
      <c r="AF109" s="472"/>
      <c r="AG109" s="472"/>
      <c r="AH109" s="472"/>
      <c r="AI109" s="472"/>
      <c r="AJ109" s="473"/>
    </row>
    <row r="110" spans="1:36" ht="12.75">
      <c r="A110" s="459" t="s">
        <v>14</v>
      </c>
      <c r="B110" s="460"/>
      <c r="C110" s="474" t="s">
        <v>156</v>
      </c>
      <c r="D110" s="475"/>
      <c r="E110" s="475"/>
      <c r="F110" s="475"/>
      <c r="G110" s="475"/>
      <c r="H110" s="475"/>
      <c r="I110" s="475"/>
      <c r="J110" s="475"/>
      <c r="K110" s="475"/>
      <c r="L110" s="475"/>
      <c r="M110" s="475"/>
      <c r="N110" s="475"/>
      <c r="O110" s="475"/>
      <c r="P110" s="475"/>
      <c r="Q110" s="475"/>
      <c r="R110" s="475"/>
      <c r="S110" s="475"/>
      <c r="T110" s="475"/>
      <c r="U110" s="475"/>
      <c r="V110" s="475"/>
      <c r="W110" s="475"/>
      <c r="X110" s="476"/>
      <c r="Y110" s="459" t="s">
        <v>114</v>
      </c>
      <c r="Z110" s="461"/>
      <c r="AA110" s="461"/>
      <c r="AB110" s="461"/>
      <c r="AC110" s="460"/>
      <c r="AD110" s="459" t="s">
        <v>115</v>
      </c>
      <c r="AE110" s="461"/>
      <c r="AF110" s="461"/>
      <c r="AG110" s="461"/>
      <c r="AH110" s="461"/>
      <c r="AI110" s="461"/>
      <c r="AJ110" s="460"/>
    </row>
    <row r="111" spans="1:36" ht="12.75">
      <c r="A111" s="314" t="s">
        <v>0</v>
      </c>
      <c r="B111" s="214"/>
      <c r="C111" s="301" t="s">
        <v>23</v>
      </c>
      <c r="D111" s="302"/>
      <c r="E111" s="302"/>
      <c r="F111" s="302"/>
      <c r="G111" s="302"/>
      <c r="H111" s="302"/>
      <c r="I111" s="302"/>
      <c r="J111" s="302"/>
      <c r="K111" s="302"/>
      <c r="L111" s="302"/>
      <c r="M111" s="302"/>
      <c r="N111" s="302"/>
      <c r="O111" s="302"/>
      <c r="P111" s="302"/>
      <c r="Q111" s="302"/>
      <c r="R111" s="302"/>
      <c r="S111" s="302"/>
      <c r="T111" s="302"/>
      <c r="U111" s="302"/>
      <c r="V111" s="302"/>
      <c r="W111" s="302"/>
      <c r="X111" s="303"/>
      <c r="Y111" s="351">
        <v>8.3333299999999999E-2</v>
      </c>
      <c r="Z111" s="349"/>
      <c r="AA111" s="349"/>
      <c r="AB111" s="349"/>
      <c r="AC111" s="350"/>
      <c r="AD111" s="354">
        <f>Y111*(AD$55+AD$56)</f>
        <v>165.53326712</v>
      </c>
      <c r="AE111" s="355"/>
      <c r="AF111" s="355"/>
      <c r="AG111" s="355"/>
      <c r="AH111" s="355"/>
      <c r="AI111" s="355"/>
      <c r="AJ111" s="356"/>
    </row>
    <row r="112" spans="1:36" ht="12.75">
      <c r="A112" s="314" t="s">
        <v>1</v>
      </c>
      <c r="B112" s="214"/>
      <c r="C112" s="301" t="s">
        <v>156</v>
      </c>
      <c r="D112" s="302"/>
      <c r="E112" s="302"/>
      <c r="F112" s="302"/>
      <c r="G112" s="302"/>
      <c r="H112" s="302"/>
      <c r="I112" s="302"/>
      <c r="J112" s="302"/>
      <c r="K112" s="302"/>
      <c r="L112" s="302"/>
      <c r="M112" s="302"/>
      <c r="N112" s="302"/>
      <c r="O112" s="302"/>
      <c r="P112" s="302"/>
      <c r="Q112" s="302"/>
      <c r="R112" s="302"/>
      <c r="S112" s="302"/>
      <c r="T112" s="302"/>
      <c r="U112" s="302"/>
      <c r="V112" s="302"/>
      <c r="W112" s="302"/>
      <c r="X112" s="303"/>
      <c r="Y112" s="351">
        <v>8.3000000000000001E-3</v>
      </c>
      <c r="Z112" s="352"/>
      <c r="AA112" s="352"/>
      <c r="AB112" s="352"/>
      <c r="AC112" s="353"/>
      <c r="AD112" s="354">
        <f t="shared" ref="AD112:AD116" si="2">Y112*(AD$55+AD$56)</f>
        <v>16.487120000000001</v>
      </c>
      <c r="AE112" s="355"/>
      <c r="AF112" s="355"/>
      <c r="AG112" s="355"/>
      <c r="AH112" s="355"/>
      <c r="AI112" s="355"/>
      <c r="AJ112" s="356"/>
    </row>
    <row r="113" spans="1:36" ht="12.75">
      <c r="A113" s="314" t="s">
        <v>2</v>
      </c>
      <c r="B113" s="214"/>
      <c r="C113" s="301" t="s">
        <v>24</v>
      </c>
      <c r="D113" s="302"/>
      <c r="E113" s="302"/>
      <c r="F113" s="302"/>
      <c r="G113" s="302"/>
      <c r="H113" s="302"/>
      <c r="I113" s="302"/>
      <c r="J113" s="302"/>
      <c r="K113" s="302"/>
      <c r="L113" s="302"/>
      <c r="M113" s="302"/>
      <c r="N113" s="302"/>
      <c r="O113" s="302"/>
      <c r="P113" s="302"/>
      <c r="Q113" s="302"/>
      <c r="R113" s="302"/>
      <c r="S113" s="302"/>
      <c r="T113" s="302"/>
      <c r="U113" s="302"/>
      <c r="V113" s="302"/>
      <c r="W113" s="302"/>
      <c r="X113" s="303"/>
      <c r="Y113" s="351">
        <v>2.0000000000000001E-4</v>
      </c>
      <c r="Z113" s="352"/>
      <c r="AA113" s="352"/>
      <c r="AB113" s="352"/>
      <c r="AC113" s="353"/>
      <c r="AD113" s="354">
        <f t="shared" si="2"/>
        <v>0.39728000000000002</v>
      </c>
      <c r="AE113" s="355"/>
      <c r="AF113" s="355"/>
      <c r="AG113" s="355"/>
      <c r="AH113" s="355"/>
      <c r="AI113" s="355"/>
      <c r="AJ113" s="356"/>
    </row>
    <row r="114" spans="1:36" ht="12.75">
      <c r="A114" s="314" t="s">
        <v>3</v>
      </c>
      <c r="B114" s="214"/>
      <c r="C114" s="301" t="s">
        <v>157</v>
      </c>
      <c r="D114" s="302"/>
      <c r="E114" s="302"/>
      <c r="F114" s="302"/>
      <c r="G114" s="302"/>
      <c r="H114" s="302"/>
      <c r="I114" s="302"/>
      <c r="J114" s="302"/>
      <c r="K114" s="302"/>
      <c r="L114" s="302"/>
      <c r="M114" s="302"/>
      <c r="N114" s="302"/>
      <c r="O114" s="302"/>
      <c r="P114" s="302"/>
      <c r="Q114" s="302"/>
      <c r="R114" s="302"/>
      <c r="S114" s="302"/>
      <c r="T114" s="302"/>
      <c r="U114" s="302"/>
      <c r="V114" s="302"/>
      <c r="W114" s="302"/>
      <c r="X114" s="303"/>
      <c r="Y114" s="351">
        <v>4.0000000000000002E-4</v>
      </c>
      <c r="Z114" s="352"/>
      <c r="AA114" s="352"/>
      <c r="AB114" s="352"/>
      <c r="AC114" s="353"/>
      <c r="AD114" s="354">
        <f t="shared" si="2"/>
        <v>0.79456000000000004</v>
      </c>
      <c r="AE114" s="355"/>
      <c r="AF114" s="355"/>
      <c r="AG114" s="355"/>
      <c r="AH114" s="355"/>
      <c r="AI114" s="355"/>
      <c r="AJ114" s="356"/>
    </row>
    <row r="115" spans="1:36" ht="12.75">
      <c r="A115" s="314" t="s">
        <v>6</v>
      </c>
      <c r="B115" s="214"/>
      <c r="C115" s="301" t="s">
        <v>158</v>
      </c>
      <c r="D115" s="302"/>
      <c r="E115" s="302"/>
      <c r="F115" s="302"/>
      <c r="G115" s="302"/>
      <c r="H115" s="302"/>
      <c r="I115" s="302"/>
      <c r="J115" s="302"/>
      <c r="K115" s="302"/>
      <c r="L115" s="302"/>
      <c r="M115" s="302"/>
      <c r="N115" s="302"/>
      <c r="O115" s="302"/>
      <c r="P115" s="302"/>
      <c r="Q115" s="302"/>
      <c r="R115" s="302"/>
      <c r="S115" s="302"/>
      <c r="T115" s="302"/>
      <c r="U115" s="302"/>
      <c r="V115" s="302"/>
      <c r="W115" s="302"/>
      <c r="X115" s="303"/>
      <c r="Y115" s="351">
        <v>7.4999999999999997E-3</v>
      </c>
      <c r="Z115" s="352"/>
      <c r="AA115" s="352"/>
      <c r="AB115" s="352"/>
      <c r="AC115" s="353"/>
      <c r="AD115" s="354">
        <f t="shared" si="2"/>
        <v>14.898</v>
      </c>
      <c r="AE115" s="355"/>
      <c r="AF115" s="355"/>
      <c r="AG115" s="355"/>
      <c r="AH115" s="355"/>
      <c r="AI115" s="355"/>
      <c r="AJ115" s="356"/>
    </row>
    <row r="116" spans="1:36" ht="12.75">
      <c r="A116" s="314" t="s">
        <v>7</v>
      </c>
      <c r="B116" s="214"/>
      <c r="C116" s="301" t="s">
        <v>159</v>
      </c>
      <c r="D116" s="302"/>
      <c r="E116" s="302"/>
      <c r="F116" s="302"/>
      <c r="G116" s="302"/>
      <c r="H116" s="302"/>
      <c r="I116" s="302"/>
      <c r="J116" s="302"/>
      <c r="K116" s="302"/>
      <c r="L116" s="302"/>
      <c r="M116" s="302"/>
      <c r="N116" s="302"/>
      <c r="O116" s="302"/>
      <c r="P116" s="302"/>
      <c r="Q116" s="302"/>
      <c r="R116" s="302"/>
      <c r="S116" s="302"/>
      <c r="T116" s="302"/>
      <c r="U116" s="302"/>
      <c r="V116" s="302"/>
      <c r="W116" s="302"/>
      <c r="X116" s="303"/>
      <c r="Y116" s="351">
        <v>0</v>
      </c>
      <c r="Z116" s="349"/>
      <c r="AA116" s="349"/>
      <c r="AB116" s="349"/>
      <c r="AC116" s="350"/>
      <c r="AD116" s="354">
        <f t="shared" si="2"/>
        <v>0</v>
      </c>
      <c r="AE116" s="355"/>
      <c r="AF116" s="355"/>
      <c r="AG116" s="355"/>
      <c r="AH116" s="355"/>
      <c r="AI116" s="355"/>
      <c r="AJ116" s="356"/>
    </row>
    <row r="117" spans="1:36" ht="12.75">
      <c r="A117" s="316" t="s">
        <v>127</v>
      </c>
      <c r="B117" s="316"/>
      <c r="C117" s="316"/>
      <c r="D117" s="316"/>
      <c r="E117" s="316"/>
      <c r="F117" s="316"/>
      <c r="G117" s="316"/>
      <c r="H117" s="316"/>
      <c r="I117" s="316"/>
      <c r="J117" s="316"/>
      <c r="K117" s="316"/>
      <c r="L117" s="316"/>
      <c r="M117" s="316"/>
      <c r="N117" s="316"/>
      <c r="O117" s="316"/>
      <c r="P117" s="316"/>
      <c r="Q117" s="316"/>
      <c r="R117" s="316"/>
      <c r="S117" s="316"/>
      <c r="T117" s="316"/>
      <c r="U117" s="316"/>
      <c r="V117" s="316"/>
      <c r="W117" s="316"/>
      <c r="X117" s="317"/>
      <c r="Y117" s="468">
        <f>SUM(Y111:AC116)</f>
        <v>9.9733299999999997E-2</v>
      </c>
      <c r="Z117" s="469"/>
      <c r="AA117" s="469"/>
      <c r="AB117" s="469"/>
      <c r="AC117" s="470"/>
      <c r="AD117" s="318">
        <f>SUM(AD111:AJ116)</f>
        <v>198.11022711999999</v>
      </c>
      <c r="AE117" s="319"/>
      <c r="AF117" s="319"/>
      <c r="AG117" s="319"/>
      <c r="AH117" s="319"/>
      <c r="AI117" s="319"/>
      <c r="AJ117" s="320"/>
    </row>
    <row r="118" spans="1:36" ht="7.5" customHeight="1">
      <c r="A118" s="299"/>
      <c r="B118" s="299"/>
      <c r="C118" s="299"/>
      <c r="D118" s="299"/>
      <c r="E118" s="299"/>
      <c r="F118" s="299"/>
      <c r="G118" s="299"/>
      <c r="H118" s="299"/>
      <c r="I118" s="299"/>
      <c r="J118" s="299"/>
      <c r="K118" s="299"/>
      <c r="L118" s="299"/>
      <c r="M118" s="299"/>
      <c r="N118" s="299"/>
      <c r="O118" s="299"/>
      <c r="P118" s="299"/>
      <c r="Q118" s="299"/>
      <c r="R118" s="299"/>
      <c r="S118" s="299"/>
      <c r="T118" s="299"/>
      <c r="U118" s="299"/>
      <c r="V118" s="299"/>
      <c r="W118" s="299"/>
      <c r="X118" s="299"/>
      <c r="Y118" s="299"/>
      <c r="Z118" s="299"/>
      <c r="AA118" s="299"/>
      <c r="AB118" s="299"/>
      <c r="AC118" s="299"/>
      <c r="AD118" s="299"/>
      <c r="AE118" s="299"/>
      <c r="AF118" s="299"/>
      <c r="AG118" s="299"/>
      <c r="AH118" s="299"/>
      <c r="AI118" s="299"/>
      <c r="AJ118" s="299"/>
    </row>
    <row r="119" spans="1:36" ht="12.75">
      <c r="A119" s="471" t="s">
        <v>160</v>
      </c>
      <c r="B119" s="472"/>
      <c r="C119" s="472"/>
      <c r="D119" s="472"/>
      <c r="E119" s="472"/>
      <c r="F119" s="472"/>
      <c r="G119" s="472"/>
      <c r="H119" s="472"/>
      <c r="I119" s="472"/>
      <c r="J119" s="472"/>
      <c r="K119" s="472"/>
      <c r="L119" s="472"/>
      <c r="M119" s="472"/>
      <c r="N119" s="472"/>
      <c r="O119" s="472"/>
      <c r="P119" s="472"/>
      <c r="Q119" s="472"/>
      <c r="R119" s="472"/>
      <c r="S119" s="472"/>
      <c r="T119" s="472"/>
      <c r="U119" s="472"/>
      <c r="V119" s="472"/>
      <c r="W119" s="472"/>
      <c r="X119" s="472"/>
      <c r="Y119" s="472"/>
      <c r="Z119" s="472"/>
      <c r="AA119" s="472"/>
      <c r="AB119" s="472"/>
      <c r="AC119" s="472"/>
      <c r="AD119" s="472"/>
      <c r="AE119" s="472"/>
      <c r="AF119" s="472"/>
      <c r="AG119" s="472"/>
      <c r="AH119" s="472"/>
      <c r="AI119" s="472"/>
      <c r="AJ119" s="473"/>
    </row>
    <row r="120" spans="1:36" ht="12.75">
      <c r="A120" s="459" t="s">
        <v>20</v>
      </c>
      <c r="B120" s="460"/>
      <c r="C120" s="474" t="s">
        <v>9</v>
      </c>
      <c r="D120" s="475"/>
      <c r="E120" s="475"/>
      <c r="F120" s="475"/>
      <c r="G120" s="475"/>
      <c r="H120" s="475"/>
      <c r="I120" s="475"/>
      <c r="J120" s="475"/>
      <c r="K120" s="475"/>
      <c r="L120" s="475"/>
      <c r="M120" s="475"/>
      <c r="N120" s="475"/>
      <c r="O120" s="475"/>
      <c r="P120" s="475"/>
      <c r="Q120" s="475"/>
      <c r="R120" s="475"/>
      <c r="S120" s="475"/>
      <c r="T120" s="475"/>
      <c r="U120" s="475"/>
      <c r="V120" s="475"/>
      <c r="W120" s="475"/>
      <c r="X120" s="476"/>
      <c r="Y120" s="459" t="s">
        <v>114</v>
      </c>
      <c r="Z120" s="461"/>
      <c r="AA120" s="461"/>
      <c r="AB120" s="461"/>
      <c r="AC120" s="460"/>
      <c r="AD120" s="459" t="s">
        <v>115</v>
      </c>
      <c r="AE120" s="461"/>
      <c r="AF120" s="461"/>
      <c r="AG120" s="461"/>
      <c r="AH120" s="461"/>
      <c r="AI120" s="461"/>
      <c r="AJ120" s="460"/>
    </row>
    <row r="121" spans="1:36" ht="12.75">
      <c r="A121" s="314" t="s">
        <v>0</v>
      </c>
      <c r="B121" s="214"/>
      <c r="C121" s="465" t="s">
        <v>161</v>
      </c>
      <c r="D121" s="466"/>
      <c r="E121" s="466"/>
      <c r="F121" s="466"/>
      <c r="G121" s="466"/>
      <c r="H121" s="466"/>
      <c r="I121" s="466"/>
      <c r="J121" s="466"/>
      <c r="K121" s="466"/>
      <c r="L121" s="466"/>
      <c r="M121" s="466"/>
      <c r="N121" s="466"/>
      <c r="O121" s="466"/>
      <c r="P121" s="466"/>
      <c r="Q121" s="466"/>
      <c r="R121" s="466"/>
      <c r="S121" s="466"/>
      <c r="T121" s="466"/>
      <c r="U121" s="466"/>
      <c r="V121" s="466"/>
      <c r="W121" s="466"/>
      <c r="X121" s="466"/>
      <c r="Y121" s="466"/>
      <c r="Z121" s="466"/>
      <c r="AA121" s="466"/>
      <c r="AB121" s="466"/>
      <c r="AC121" s="467"/>
      <c r="AD121" s="354"/>
      <c r="AE121" s="355"/>
      <c r="AF121" s="355"/>
      <c r="AG121" s="355"/>
      <c r="AH121" s="355"/>
      <c r="AI121" s="355"/>
      <c r="AJ121" s="356"/>
    </row>
    <row r="122" spans="1:36" ht="12.75">
      <c r="A122" s="316" t="s">
        <v>127</v>
      </c>
      <c r="B122" s="316"/>
      <c r="C122" s="316"/>
      <c r="D122" s="316"/>
      <c r="E122" s="316"/>
      <c r="F122" s="316"/>
      <c r="G122" s="316"/>
      <c r="H122" s="316"/>
      <c r="I122" s="316"/>
      <c r="J122" s="316"/>
      <c r="K122" s="316"/>
      <c r="L122" s="316"/>
      <c r="M122" s="316"/>
      <c r="N122" s="316"/>
      <c r="O122" s="316"/>
      <c r="P122" s="316"/>
      <c r="Q122" s="316"/>
      <c r="R122" s="316"/>
      <c r="S122" s="316"/>
      <c r="T122" s="316"/>
      <c r="U122" s="316"/>
      <c r="V122" s="316"/>
      <c r="W122" s="316"/>
      <c r="X122" s="316"/>
      <c r="Y122" s="316"/>
      <c r="Z122" s="316"/>
      <c r="AA122" s="316"/>
      <c r="AB122" s="316"/>
      <c r="AC122" s="317"/>
      <c r="AD122" s="318">
        <f>SUM(AD121:AJ121)</f>
        <v>0</v>
      </c>
      <c r="AE122" s="319"/>
      <c r="AF122" s="319"/>
      <c r="AG122" s="319"/>
      <c r="AH122" s="319"/>
      <c r="AI122" s="319"/>
      <c r="AJ122" s="320"/>
    </row>
    <row r="123" spans="1:36" ht="7.5" customHeight="1">
      <c r="A123" s="299"/>
      <c r="B123" s="299"/>
      <c r="C123" s="299"/>
      <c r="D123" s="299"/>
      <c r="E123" s="299"/>
      <c r="F123" s="299"/>
      <c r="G123" s="299"/>
      <c r="H123" s="299"/>
      <c r="I123" s="299"/>
      <c r="J123" s="299"/>
      <c r="K123" s="299"/>
      <c r="L123" s="299"/>
      <c r="M123" s="299"/>
      <c r="N123" s="299"/>
      <c r="O123" s="299"/>
      <c r="P123" s="299"/>
      <c r="Q123" s="299"/>
      <c r="R123" s="299"/>
      <c r="S123" s="299"/>
      <c r="T123" s="299"/>
      <c r="U123" s="299"/>
      <c r="V123" s="299"/>
      <c r="W123" s="299"/>
      <c r="X123" s="299"/>
      <c r="Y123" s="299"/>
      <c r="Z123" s="299"/>
      <c r="AA123" s="299"/>
      <c r="AB123" s="299"/>
      <c r="AC123" s="299"/>
      <c r="AD123" s="299"/>
      <c r="AE123" s="299"/>
      <c r="AF123" s="299"/>
      <c r="AG123" s="299"/>
      <c r="AH123" s="299"/>
      <c r="AI123" s="299"/>
      <c r="AJ123" s="299"/>
    </row>
    <row r="124" spans="1:36" ht="12.75">
      <c r="A124" s="462" t="s">
        <v>162</v>
      </c>
      <c r="B124" s="463"/>
      <c r="C124" s="463"/>
      <c r="D124" s="463"/>
      <c r="E124" s="463"/>
      <c r="F124" s="463"/>
      <c r="G124" s="463"/>
      <c r="H124" s="463"/>
      <c r="I124" s="463"/>
      <c r="J124" s="463"/>
      <c r="K124" s="463"/>
      <c r="L124" s="463"/>
      <c r="M124" s="463"/>
      <c r="N124" s="463"/>
      <c r="O124" s="463"/>
      <c r="P124" s="463"/>
      <c r="Q124" s="463"/>
      <c r="R124" s="463"/>
      <c r="S124" s="463"/>
      <c r="T124" s="463"/>
      <c r="U124" s="463"/>
      <c r="V124" s="463"/>
      <c r="W124" s="463"/>
      <c r="X124" s="463"/>
      <c r="Y124" s="463"/>
      <c r="Z124" s="463"/>
      <c r="AA124" s="463"/>
      <c r="AB124" s="463"/>
      <c r="AC124" s="463"/>
      <c r="AD124" s="463"/>
      <c r="AE124" s="463"/>
      <c r="AF124" s="463"/>
      <c r="AG124" s="463"/>
      <c r="AH124" s="463"/>
      <c r="AI124" s="463"/>
      <c r="AJ124" s="464"/>
    </row>
    <row r="125" spans="1:36" ht="12.75">
      <c r="A125" s="459">
        <v>4</v>
      </c>
      <c r="B125" s="460"/>
      <c r="C125" s="459" t="s">
        <v>163</v>
      </c>
      <c r="D125" s="461"/>
      <c r="E125" s="461"/>
      <c r="F125" s="461"/>
      <c r="G125" s="461"/>
      <c r="H125" s="461"/>
      <c r="I125" s="461"/>
      <c r="J125" s="461"/>
      <c r="K125" s="461"/>
      <c r="L125" s="461"/>
      <c r="M125" s="461"/>
      <c r="N125" s="461"/>
      <c r="O125" s="461"/>
      <c r="P125" s="461"/>
      <c r="Q125" s="461"/>
      <c r="R125" s="461"/>
      <c r="S125" s="461"/>
      <c r="T125" s="461"/>
      <c r="U125" s="461"/>
      <c r="V125" s="461"/>
      <c r="W125" s="461"/>
      <c r="X125" s="461"/>
      <c r="Y125" s="461"/>
      <c r="Z125" s="461"/>
      <c r="AA125" s="461"/>
      <c r="AB125" s="461"/>
      <c r="AC125" s="460"/>
      <c r="AD125" s="459" t="s">
        <v>115</v>
      </c>
      <c r="AE125" s="461"/>
      <c r="AF125" s="461"/>
      <c r="AG125" s="461"/>
      <c r="AH125" s="461"/>
      <c r="AI125" s="461"/>
      <c r="AJ125" s="460"/>
    </row>
    <row r="126" spans="1:36" ht="12.75">
      <c r="A126" s="314" t="s">
        <v>14</v>
      </c>
      <c r="B126" s="214"/>
      <c r="C126" s="301" t="s">
        <v>156</v>
      </c>
      <c r="D126" s="302"/>
      <c r="E126" s="302"/>
      <c r="F126" s="302"/>
      <c r="G126" s="302"/>
      <c r="H126" s="302"/>
      <c r="I126" s="302"/>
      <c r="J126" s="302"/>
      <c r="K126" s="302"/>
      <c r="L126" s="302"/>
      <c r="M126" s="302"/>
      <c r="N126" s="302"/>
      <c r="O126" s="302"/>
      <c r="P126" s="302"/>
      <c r="Q126" s="302"/>
      <c r="R126" s="302"/>
      <c r="S126" s="302"/>
      <c r="T126" s="302"/>
      <c r="U126" s="302"/>
      <c r="V126" s="302"/>
      <c r="W126" s="302"/>
      <c r="X126" s="302"/>
      <c r="Y126" s="302"/>
      <c r="Z126" s="302"/>
      <c r="AA126" s="302"/>
      <c r="AB126" s="302"/>
      <c r="AC126" s="303"/>
      <c r="AD126" s="354">
        <f>AD117</f>
        <v>198.11022711999999</v>
      </c>
      <c r="AE126" s="355"/>
      <c r="AF126" s="355"/>
      <c r="AG126" s="355"/>
      <c r="AH126" s="355"/>
      <c r="AI126" s="355"/>
      <c r="AJ126" s="356"/>
    </row>
    <row r="127" spans="1:36" ht="12.75">
      <c r="A127" s="314" t="s">
        <v>20</v>
      </c>
      <c r="B127" s="214"/>
      <c r="C127" s="301" t="s">
        <v>9</v>
      </c>
      <c r="D127" s="302"/>
      <c r="E127" s="302"/>
      <c r="F127" s="302"/>
      <c r="G127" s="302"/>
      <c r="H127" s="302"/>
      <c r="I127" s="302"/>
      <c r="J127" s="302"/>
      <c r="K127" s="302"/>
      <c r="L127" s="302"/>
      <c r="M127" s="302"/>
      <c r="N127" s="302"/>
      <c r="O127" s="302"/>
      <c r="P127" s="302"/>
      <c r="Q127" s="302"/>
      <c r="R127" s="302"/>
      <c r="S127" s="302"/>
      <c r="T127" s="302"/>
      <c r="U127" s="302"/>
      <c r="V127" s="302"/>
      <c r="W127" s="302"/>
      <c r="X127" s="302"/>
      <c r="Y127" s="302"/>
      <c r="Z127" s="302"/>
      <c r="AA127" s="302"/>
      <c r="AB127" s="302"/>
      <c r="AC127" s="303"/>
      <c r="AD127" s="354">
        <f>AD122</f>
        <v>0</v>
      </c>
      <c r="AE127" s="355"/>
      <c r="AF127" s="355"/>
      <c r="AG127" s="355"/>
      <c r="AH127" s="355"/>
      <c r="AI127" s="355"/>
      <c r="AJ127" s="356"/>
    </row>
    <row r="128" spans="1:36" ht="12.75">
      <c r="A128" s="316" t="s">
        <v>127</v>
      </c>
      <c r="B128" s="316"/>
      <c r="C128" s="316"/>
      <c r="D128" s="316"/>
      <c r="E128" s="316"/>
      <c r="F128" s="316"/>
      <c r="G128" s="316"/>
      <c r="H128" s="316"/>
      <c r="I128" s="316"/>
      <c r="J128" s="316"/>
      <c r="K128" s="316"/>
      <c r="L128" s="316"/>
      <c r="M128" s="316"/>
      <c r="N128" s="316"/>
      <c r="O128" s="316"/>
      <c r="P128" s="316"/>
      <c r="Q128" s="316"/>
      <c r="R128" s="316"/>
      <c r="S128" s="316"/>
      <c r="T128" s="316"/>
      <c r="U128" s="316"/>
      <c r="V128" s="316"/>
      <c r="W128" s="316"/>
      <c r="X128" s="316"/>
      <c r="Y128" s="316"/>
      <c r="Z128" s="316"/>
      <c r="AA128" s="316"/>
      <c r="AB128" s="316"/>
      <c r="AC128" s="317"/>
      <c r="AD128" s="318">
        <f>SUM(AD126:AJ127)</f>
        <v>198.11022711999999</v>
      </c>
      <c r="AE128" s="319"/>
      <c r="AF128" s="319"/>
      <c r="AG128" s="319"/>
      <c r="AH128" s="319"/>
      <c r="AI128" s="319"/>
      <c r="AJ128" s="320"/>
    </row>
    <row r="129" spans="1:36" ht="8.25" customHeight="1">
      <c r="A129" s="299"/>
      <c r="B129" s="299"/>
      <c r="C129" s="299"/>
      <c r="D129" s="299"/>
      <c r="E129" s="299"/>
      <c r="F129" s="299"/>
      <c r="G129" s="299"/>
      <c r="H129" s="299"/>
      <c r="I129" s="299"/>
      <c r="J129" s="299"/>
      <c r="K129" s="299"/>
      <c r="L129" s="299"/>
      <c r="M129" s="299"/>
      <c r="N129" s="299"/>
      <c r="O129" s="299"/>
      <c r="P129" s="299"/>
      <c r="Q129" s="299"/>
      <c r="R129" s="299"/>
      <c r="S129" s="299"/>
      <c r="T129" s="299"/>
      <c r="U129" s="299"/>
      <c r="V129" s="299"/>
      <c r="W129" s="299"/>
      <c r="X129" s="299"/>
      <c r="Y129" s="299"/>
      <c r="Z129" s="299"/>
      <c r="AA129" s="299"/>
      <c r="AB129" s="299"/>
      <c r="AC129" s="299"/>
      <c r="AD129" s="299"/>
      <c r="AE129" s="299"/>
      <c r="AF129" s="299"/>
      <c r="AG129" s="299"/>
      <c r="AH129" s="299"/>
      <c r="AI129" s="299"/>
      <c r="AJ129" s="299"/>
    </row>
    <row r="130" spans="1:36" ht="12.75" customHeight="1">
      <c r="A130" s="450" t="s">
        <v>164</v>
      </c>
      <c r="B130" s="451"/>
      <c r="C130" s="451"/>
      <c r="D130" s="451"/>
      <c r="E130" s="451"/>
      <c r="F130" s="451"/>
      <c r="G130" s="451"/>
      <c r="H130" s="451"/>
      <c r="I130" s="451"/>
      <c r="J130" s="451"/>
      <c r="K130" s="451"/>
      <c r="L130" s="451"/>
      <c r="M130" s="451"/>
      <c r="N130" s="451"/>
      <c r="O130" s="451"/>
      <c r="P130" s="451"/>
      <c r="Q130" s="451"/>
      <c r="R130" s="451"/>
      <c r="S130" s="451"/>
      <c r="T130" s="451"/>
      <c r="U130" s="451"/>
      <c r="V130" s="451"/>
      <c r="W130" s="451"/>
      <c r="X130" s="451"/>
      <c r="Y130" s="451"/>
      <c r="Z130" s="451"/>
      <c r="AA130" s="451"/>
      <c r="AB130" s="451"/>
      <c r="AC130" s="451"/>
      <c r="AD130" s="451"/>
      <c r="AE130" s="451"/>
      <c r="AF130" s="451"/>
      <c r="AG130" s="451"/>
      <c r="AH130" s="451"/>
      <c r="AI130" s="451"/>
      <c r="AJ130" s="452"/>
    </row>
    <row r="131" spans="1:36" ht="14.25" customHeight="1">
      <c r="A131" s="459">
        <v>3</v>
      </c>
      <c r="B131" s="460"/>
      <c r="C131" s="50" t="s">
        <v>12</v>
      </c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2"/>
      <c r="AD131" s="459" t="s">
        <v>115</v>
      </c>
      <c r="AE131" s="461"/>
      <c r="AF131" s="461"/>
      <c r="AG131" s="461"/>
      <c r="AH131" s="461"/>
      <c r="AI131" s="461"/>
      <c r="AJ131" s="460"/>
    </row>
    <row r="132" spans="1:36" ht="13.5" customHeight="1">
      <c r="A132" s="314" t="s">
        <v>0</v>
      </c>
      <c r="B132" s="214"/>
      <c r="C132" s="53" t="s">
        <v>165</v>
      </c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213"/>
      <c r="Z132" s="213"/>
      <c r="AA132" s="213"/>
      <c r="AB132" s="213"/>
      <c r="AC132" s="214"/>
      <c r="AD132" s="453">
        <f>'Fardamentos e EPIs ELET'!AC40/4</f>
        <v>169.72083333333333</v>
      </c>
      <c r="AE132" s="454"/>
      <c r="AF132" s="454"/>
      <c r="AG132" s="454"/>
      <c r="AH132" s="454"/>
      <c r="AI132" s="454"/>
      <c r="AJ132" s="455"/>
    </row>
    <row r="133" spans="1:36" ht="12" customHeight="1">
      <c r="A133" s="314" t="s">
        <v>1</v>
      </c>
      <c r="B133" s="214"/>
      <c r="C133" s="53" t="s">
        <v>13</v>
      </c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213"/>
      <c r="Z133" s="213"/>
      <c r="AA133" s="213"/>
      <c r="AB133" s="213"/>
      <c r="AC133" s="214"/>
      <c r="AD133" s="453"/>
      <c r="AE133" s="454"/>
      <c r="AF133" s="454"/>
      <c r="AG133" s="454"/>
      <c r="AH133" s="454"/>
      <c r="AI133" s="454"/>
      <c r="AJ133" s="455"/>
    </row>
    <row r="134" spans="1:36" ht="12" customHeight="1">
      <c r="A134" s="456" t="s">
        <v>2</v>
      </c>
      <c r="B134" s="457"/>
      <c r="C134" s="126" t="s">
        <v>166</v>
      </c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458"/>
      <c r="Z134" s="458"/>
      <c r="AA134" s="458"/>
      <c r="AB134" s="458"/>
      <c r="AC134" s="457"/>
      <c r="AD134" s="453">
        <v>78.88</v>
      </c>
      <c r="AE134" s="454"/>
      <c r="AF134" s="454"/>
      <c r="AG134" s="454"/>
      <c r="AH134" s="454"/>
      <c r="AI134" s="454"/>
      <c r="AJ134" s="455"/>
    </row>
    <row r="135" spans="1:36" ht="13.5" customHeight="1">
      <c r="A135" s="315" t="s">
        <v>22</v>
      </c>
      <c r="B135" s="316"/>
      <c r="C135" s="316"/>
      <c r="D135" s="316"/>
      <c r="E135" s="316"/>
      <c r="F135" s="316"/>
      <c r="G135" s="316"/>
      <c r="H135" s="316"/>
      <c r="I135" s="316"/>
      <c r="J135" s="316"/>
      <c r="K135" s="316"/>
      <c r="L135" s="316"/>
      <c r="M135" s="316"/>
      <c r="N135" s="316"/>
      <c r="O135" s="316"/>
      <c r="P135" s="316"/>
      <c r="Q135" s="316"/>
      <c r="R135" s="316"/>
      <c r="S135" s="316"/>
      <c r="T135" s="316"/>
      <c r="U135" s="316"/>
      <c r="V135" s="316"/>
      <c r="W135" s="316"/>
      <c r="X135" s="316"/>
      <c r="Y135" s="316"/>
      <c r="Z135" s="316"/>
      <c r="AA135" s="316"/>
      <c r="AB135" s="316"/>
      <c r="AC135" s="317"/>
      <c r="AD135" s="318">
        <f>SUM(AD132:AJ134)</f>
        <v>248.60083333333333</v>
      </c>
      <c r="AE135" s="319"/>
      <c r="AF135" s="319"/>
      <c r="AG135" s="319"/>
      <c r="AH135" s="319"/>
      <c r="AI135" s="319"/>
      <c r="AJ135" s="320"/>
    </row>
    <row r="136" spans="1:36" ht="9" customHeight="1"/>
    <row r="137" spans="1:36" ht="15.75" customHeight="1">
      <c r="A137" s="450" t="s">
        <v>167</v>
      </c>
      <c r="B137" s="451"/>
      <c r="C137" s="451"/>
      <c r="D137" s="451"/>
      <c r="E137" s="451"/>
      <c r="F137" s="451"/>
      <c r="G137" s="451"/>
      <c r="H137" s="451"/>
      <c r="I137" s="451"/>
      <c r="J137" s="451"/>
      <c r="K137" s="451"/>
      <c r="L137" s="451"/>
      <c r="M137" s="451"/>
      <c r="N137" s="451"/>
      <c r="O137" s="451"/>
      <c r="P137" s="451"/>
      <c r="Q137" s="451"/>
      <c r="R137" s="451"/>
      <c r="S137" s="451"/>
      <c r="T137" s="451"/>
      <c r="U137" s="451"/>
      <c r="V137" s="451"/>
      <c r="W137" s="451"/>
      <c r="X137" s="451"/>
      <c r="Y137" s="451"/>
      <c r="Z137" s="451"/>
      <c r="AA137" s="451"/>
      <c r="AB137" s="451"/>
      <c r="AC137" s="451"/>
      <c r="AD137" s="451"/>
      <c r="AE137" s="451"/>
      <c r="AF137" s="451"/>
      <c r="AG137" s="451"/>
      <c r="AH137" s="451"/>
      <c r="AI137" s="451"/>
      <c r="AJ137" s="452"/>
    </row>
    <row r="138" spans="1:36" ht="13.5" customHeight="1">
      <c r="A138" s="327">
        <v>5</v>
      </c>
      <c r="B138" s="329"/>
      <c r="C138" s="345" t="s">
        <v>168</v>
      </c>
      <c r="D138" s="346"/>
      <c r="E138" s="346"/>
      <c r="F138" s="346"/>
      <c r="G138" s="346"/>
      <c r="H138" s="346"/>
      <c r="I138" s="346"/>
      <c r="J138" s="346"/>
      <c r="K138" s="346"/>
      <c r="L138" s="346"/>
      <c r="M138" s="346"/>
      <c r="N138" s="346"/>
      <c r="O138" s="346"/>
      <c r="P138" s="346"/>
      <c r="Q138" s="346"/>
      <c r="R138" s="346"/>
      <c r="S138" s="346"/>
      <c r="T138" s="346"/>
      <c r="U138" s="346"/>
      <c r="V138" s="346"/>
      <c r="W138" s="346"/>
      <c r="X138" s="347"/>
      <c r="Y138" s="327" t="s">
        <v>15</v>
      </c>
      <c r="Z138" s="328"/>
      <c r="AA138" s="328"/>
      <c r="AB138" s="328"/>
      <c r="AC138" s="329"/>
      <c r="AD138" s="327" t="s">
        <v>115</v>
      </c>
      <c r="AE138" s="328"/>
      <c r="AF138" s="328"/>
      <c r="AG138" s="328"/>
      <c r="AH138" s="328"/>
      <c r="AI138" s="328"/>
      <c r="AJ138" s="329"/>
    </row>
    <row r="139" spans="1:36" ht="13.5" customHeight="1">
      <c r="A139" s="314" t="s">
        <v>0</v>
      </c>
      <c r="B139" s="214"/>
      <c r="C139" s="301" t="s">
        <v>169</v>
      </c>
      <c r="D139" s="302"/>
      <c r="E139" s="302"/>
      <c r="F139" s="302"/>
      <c r="G139" s="302"/>
      <c r="H139" s="302"/>
      <c r="I139" s="302"/>
      <c r="J139" s="302"/>
      <c r="K139" s="302"/>
      <c r="L139" s="302"/>
      <c r="M139" s="302"/>
      <c r="N139" s="302"/>
      <c r="O139" s="302"/>
      <c r="P139" s="302"/>
      <c r="Q139" s="302"/>
      <c r="R139" s="302"/>
      <c r="S139" s="302"/>
      <c r="T139" s="302"/>
      <c r="U139" s="302"/>
      <c r="V139" s="302"/>
      <c r="W139" s="302"/>
      <c r="X139" s="303"/>
      <c r="Y139" s="336">
        <v>0.06</v>
      </c>
      <c r="Z139" s="337"/>
      <c r="AA139" s="337"/>
      <c r="AB139" s="337"/>
      <c r="AC139" s="338"/>
      <c r="AD139" s="333">
        <f>($AD$135+$AD$96+$AD$106+$AD$128+$AD$62)*Y139</f>
        <v>230.86726125920001</v>
      </c>
      <c r="AE139" s="334"/>
      <c r="AF139" s="334"/>
      <c r="AG139" s="334"/>
      <c r="AH139" s="334"/>
      <c r="AI139" s="334"/>
      <c r="AJ139" s="335"/>
    </row>
    <row r="140" spans="1:36" ht="15.75" customHeight="1">
      <c r="A140" s="314" t="s">
        <v>1</v>
      </c>
      <c r="B140" s="214"/>
      <c r="C140" s="301" t="s">
        <v>25</v>
      </c>
      <c r="D140" s="302"/>
      <c r="E140" s="302"/>
      <c r="F140" s="302"/>
      <c r="G140" s="302"/>
      <c r="H140" s="302"/>
      <c r="I140" s="302"/>
      <c r="J140" s="302"/>
      <c r="K140" s="302"/>
      <c r="L140" s="302"/>
      <c r="M140" s="302"/>
      <c r="N140" s="302"/>
      <c r="O140" s="302"/>
      <c r="P140" s="302"/>
      <c r="Q140" s="302"/>
      <c r="R140" s="302"/>
      <c r="S140" s="302"/>
      <c r="T140" s="302"/>
      <c r="U140" s="302"/>
      <c r="V140" s="302"/>
      <c r="W140" s="302"/>
      <c r="X140" s="303"/>
      <c r="Y140" s="336">
        <v>6.7900000000000002E-2</v>
      </c>
      <c r="Z140" s="337"/>
      <c r="AA140" s="337"/>
      <c r="AB140" s="337"/>
      <c r="AC140" s="338"/>
      <c r="AD140" s="333">
        <f>($AD$135+$AD$96+$AD$106+$AD$128+$AD$62)*Y140</f>
        <v>261.26478399166137</v>
      </c>
      <c r="AE140" s="334"/>
      <c r="AF140" s="334"/>
      <c r="AG140" s="334"/>
      <c r="AH140" s="334"/>
      <c r="AI140" s="334"/>
      <c r="AJ140" s="335"/>
    </row>
    <row r="141" spans="1:36" ht="13.5" customHeight="1">
      <c r="A141" s="53"/>
      <c r="B141" s="55"/>
      <c r="C141" s="339" t="s">
        <v>170</v>
      </c>
      <c r="D141" s="340"/>
      <c r="E141" s="340"/>
      <c r="F141" s="340"/>
      <c r="G141" s="340"/>
      <c r="H141" s="340"/>
      <c r="I141" s="340"/>
      <c r="J141" s="340"/>
      <c r="K141" s="340"/>
      <c r="L141" s="340"/>
      <c r="M141" s="340"/>
      <c r="N141" s="340"/>
      <c r="O141" s="340"/>
      <c r="P141" s="340"/>
      <c r="Q141" s="340"/>
      <c r="R141" s="340"/>
      <c r="S141" s="340"/>
      <c r="T141" s="340"/>
      <c r="U141" s="340"/>
      <c r="V141" s="340"/>
      <c r="W141" s="340"/>
      <c r="X141" s="341"/>
      <c r="Y141" s="56"/>
      <c r="Z141" s="57"/>
      <c r="AA141" s="57"/>
      <c r="AB141" s="57"/>
      <c r="AC141" s="58"/>
      <c r="AD141" s="59"/>
      <c r="AE141" s="60"/>
      <c r="AF141" s="60"/>
      <c r="AG141" s="60"/>
      <c r="AH141" s="60"/>
      <c r="AI141" s="60"/>
      <c r="AJ141" s="61"/>
    </row>
    <row r="142" spans="1:36" ht="13.5" customHeight="1">
      <c r="A142" s="314" t="s">
        <v>2</v>
      </c>
      <c r="B142" s="214"/>
      <c r="C142" s="301" t="s">
        <v>26</v>
      </c>
      <c r="D142" s="302"/>
      <c r="E142" s="302"/>
      <c r="F142" s="302"/>
      <c r="G142" s="302"/>
      <c r="H142" s="302"/>
      <c r="I142" s="302"/>
      <c r="J142" s="302"/>
      <c r="K142" s="302"/>
      <c r="L142" s="302"/>
      <c r="M142" s="302"/>
      <c r="N142" s="302"/>
      <c r="O142" s="302"/>
      <c r="P142" s="302"/>
      <c r="Q142" s="302"/>
      <c r="R142" s="302"/>
      <c r="S142" s="302"/>
      <c r="T142" s="302"/>
      <c r="U142" s="302"/>
      <c r="V142" s="302"/>
      <c r="W142" s="302"/>
      <c r="X142" s="303"/>
      <c r="Y142" s="56"/>
      <c r="Z142" s="57"/>
      <c r="AA142" s="57"/>
      <c r="AB142" s="57"/>
      <c r="AC142" s="58"/>
      <c r="AD142" s="59"/>
      <c r="AE142" s="60"/>
      <c r="AF142" s="60"/>
      <c r="AG142" s="60"/>
      <c r="AH142" s="60"/>
      <c r="AI142" s="60"/>
      <c r="AJ142" s="61"/>
    </row>
    <row r="143" spans="1:36" ht="13.5" customHeight="1">
      <c r="A143" s="314" t="s">
        <v>27</v>
      </c>
      <c r="B143" s="214"/>
      <c r="C143" s="314" t="s">
        <v>29</v>
      </c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  <c r="U143" s="213"/>
      <c r="V143" s="213"/>
      <c r="W143" s="213"/>
      <c r="X143" s="214"/>
      <c r="Y143" s="336">
        <v>0.03</v>
      </c>
      <c r="Z143" s="337"/>
      <c r="AA143" s="337"/>
      <c r="AB143" s="337"/>
      <c r="AC143" s="338"/>
      <c r="AD143" s="333">
        <f>AD158*Y143</f>
        <v>142.52609960276504</v>
      </c>
      <c r="AE143" s="334"/>
      <c r="AF143" s="334"/>
      <c r="AG143" s="334"/>
      <c r="AH143" s="334"/>
      <c r="AI143" s="334"/>
      <c r="AJ143" s="335"/>
    </row>
    <row r="144" spans="1:36" ht="13.5" customHeight="1">
      <c r="A144" s="314" t="s">
        <v>28</v>
      </c>
      <c r="B144" s="214"/>
      <c r="C144" s="314" t="s">
        <v>171</v>
      </c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13"/>
      <c r="U144" s="213"/>
      <c r="V144" s="213"/>
      <c r="W144" s="213"/>
      <c r="X144" s="214"/>
      <c r="Y144" s="336">
        <v>6.4999999999999997E-3</v>
      </c>
      <c r="Z144" s="337"/>
      <c r="AA144" s="337"/>
      <c r="AB144" s="337"/>
      <c r="AC144" s="338"/>
      <c r="AD144" s="333">
        <f>AD158*Y144</f>
        <v>30.880654913932425</v>
      </c>
      <c r="AE144" s="334"/>
      <c r="AF144" s="334"/>
      <c r="AG144" s="334"/>
      <c r="AH144" s="334"/>
      <c r="AI144" s="334"/>
      <c r="AJ144" s="335"/>
    </row>
    <row r="145" spans="1:36" ht="14.25" customHeight="1">
      <c r="A145" s="314" t="s">
        <v>30</v>
      </c>
      <c r="B145" s="214"/>
      <c r="C145" s="314" t="s">
        <v>172</v>
      </c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  <c r="U145" s="213"/>
      <c r="V145" s="213"/>
      <c r="W145" s="213"/>
      <c r="X145" s="214"/>
      <c r="Y145" s="336">
        <v>0.05</v>
      </c>
      <c r="Z145" s="337"/>
      <c r="AA145" s="337"/>
      <c r="AB145" s="337"/>
      <c r="AC145" s="338"/>
      <c r="AD145" s="333">
        <f>AD158*Y145</f>
        <v>237.54349933794174</v>
      </c>
      <c r="AE145" s="334"/>
      <c r="AF145" s="334"/>
      <c r="AG145" s="334"/>
      <c r="AH145" s="334"/>
      <c r="AI145" s="334"/>
      <c r="AJ145" s="335"/>
    </row>
    <row r="146" spans="1:36" ht="13.5" customHeight="1">
      <c r="A146" s="315" t="s">
        <v>22</v>
      </c>
      <c r="B146" s="316"/>
      <c r="C146" s="316"/>
      <c r="D146" s="316"/>
      <c r="E146" s="316"/>
      <c r="F146" s="316"/>
      <c r="G146" s="316"/>
      <c r="H146" s="316"/>
      <c r="I146" s="316"/>
      <c r="J146" s="316"/>
      <c r="K146" s="316"/>
      <c r="L146" s="316"/>
      <c r="M146" s="316"/>
      <c r="N146" s="316"/>
      <c r="O146" s="316"/>
      <c r="P146" s="316"/>
      <c r="Q146" s="316"/>
      <c r="R146" s="316"/>
      <c r="S146" s="316"/>
      <c r="T146" s="316"/>
      <c r="U146" s="316"/>
      <c r="V146" s="316"/>
      <c r="W146" s="316"/>
      <c r="X146" s="316"/>
      <c r="Y146" s="316"/>
      <c r="Z146" s="316"/>
      <c r="AA146" s="316"/>
      <c r="AB146" s="316"/>
      <c r="AC146" s="317"/>
      <c r="AD146" s="321">
        <f>SUM(AD139:AJ145)</f>
        <v>903.08229910550062</v>
      </c>
      <c r="AE146" s="322"/>
      <c r="AF146" s="322"/>
      <c r="AG146" s="322"/>
      <c r="AH146" s="322"/>
      <c r="AI146" s="322"/>
      <c r="AJ146" s="323"/>
    </row>
    <row r="147" spans="1:36" ht="8.25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3"/>
      <c r="Z147" s="63"/>
      <c r="AA147" s="63"/>
      <c r="AB147" s="63"/>
      <c r="AC147" s="63"/>
      <c r="AD147" s="64"/>
      <c r="AE147" s="64"/>
      <c r="AF147" s="64"/>
      <c r="AG147" s="64"/>
      <c r="AH147" s="64"/>
      <c r="AI147" s="64"/>
      <c r="AJ147" s="64"/>
    </row>
    <row r="148" spans="1:36" ht="15" customHeight="1">
      <c r="A148" s="324" t="s">
        <v>173</v>
      </c>
      <c r="B148" s="325"/>
      <c r="C148" s="325"/>
      <c r="D148" s="325"/>
      <c r="E148" s="325"/>
      <c r="F148" s="325"/>
      <c r="G148" s="325"/>
      <c r="H148" s="325"/>
      <c r="I148" s="325"/>
      <c r="J148" s="325"/>
      <c r="K148" s="325"/>
      <c r="L148" s="325"/>
      <c r="M148" s="325"/>
      <c r="N148" s="325"/>
      <c r="O148" s="325"/>
      <c r="P148" s="325"/>
      <c r="Q148" s="325"/>
      <c r="R148" s="325"/>
      <c r="S148" s="325"/>
      <c r="T148" s="325"/>
      <c r="U148" s="325"/>
      <c r="V148" s="325"/>
      <c r="W148" s="325"/>
      <c r="X148" s="325"/>
      <c r="Y148" s="325"/>
      <c r="Z148" s="325"/>
      <c r="AA148" s="325"/>
      <c r="AB148" s="325"/>
      <c r="AC148" s="325"/>
      <c r="AD148" s="325"/>
      <c r="AE148" s="325"/>
      <c r="AF148" s="325"/>
      <c r="AG148" s="325"/>
      <c r="AH148" s="325"/>
      <c r="AI148" s="325"/>
      <c r="AJ148" s="326"/>
    </row>
    <row r="149" spans="1:36" ht="5.25" customHeight="1">
      <c r="A149" s="65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7"/>
    </row>
    <row r="150" spans="1:36" ht="12" customHeight="1">
      <c r="A150" s="327" t="s">
        <v>174</v>
      </c>
      <c r="B150" s="328"/>
      <c r="C150" s="328"/>
      <c r="D150" s="328"/>
      <c r="E150" s="328"/>
      <c r="F150" s="328"/>
      <c r="G150" s="328"/>
      <c r="H150" s="328"/>
      <c r="I150" s="328"/>
      <c r="J150" s="328"/>
      <c r="K150" s="328"/>
      <c r="L150" s="328"/>
      <c r="M150" s="328"/>
      <c r="N150" s="328"/>
      <c r="O150" s="328"/>
      <c r="P150" s="328"/>
      <c r="Q150" s="328"/>
      <c r="R150" s="328"/>
      <c r="S150" s="328"/>
      <c r="T150" s="328"/>
      <c r="U150" s="328"/>
      <c r="V150" s="328"/>
      <c r="W150" s="328"/>
      <c r="X150" s="328"/>
      <c r="Y150" s="328"/>
      <c r="Z150" s="328"/>
      <c r="AA150" s="328"/>
      <c r="AB150" s="328"/>
      <c r="AC150" s="329"/>
      <c r="AD150" s="330" t="s">
        <v>115</v>
      </c>
      <c r="AE150" s="331"/>
      <c r="AF150" s="331"/>
      <c r="AG150" s="331"/>
      <c r="AH150" s="331"/>
      <c r="AI150" s="331"/>
      <c r="AJ150" s="332"/>
    </row>
    <row r="151" spans="1:36" ht="12" customHeight="1">
      <c r="A151" s="314" t="s">
        <v>0</v>
      </c>
      <c r="B151" s="214"/>
      <c r="C151" s="301" t="s">
        <v>175</v>
      </c>
      <c r="D151" s="302"/>
      <c r="E151" s="302"/>
      <c r="F151" s="302"/>
      <c r="G151" s="302"/>
      <c r="H151" s="302"/>
      <c r="I151" s="302"/>
      <c r="J151" s="302"/>
      <c r="K151" s="302"/>
      <c r="L151" s="302"/>
      <c r="M151" s="302"/>
      <c r="N151" s="302"/>
      <c r="O151" s="302"/>
      <c r="P151" s="302"/>
      <c r="Q151" s="302"/>
      <c r="R151" s="302"/>
      <c r="S151" s="302"/>
      <c r="T151" s="302"/>
      <c r="U151" s="302"/>
      <c r="V151" s="302"/>
      <c r="W151" s="302"/>
      <c r="X151" s="302"/>
      <c r="Y151" s="302"/>
      <c r="Z151" s="302"/>
      <c r="AA151" s="302"/>
      <c r="AB151" s="302"/>
      <c r="AC151" s="303"/>
      <c r="AD151" s="311">
        <f>AD$62</f>
        <v>1986.4</v>
      </c>
      <c r="AE151" s="312"/>
      <c r="AF151" s="312"/>
      <c r="AG151" s="312"/>
      <c r="AH151" s="312"/>
      <c r="AI151" s="312"/>
      <c r="AJ151" s="313"/>
    </row>
    <row r="152" spans="1:36" ht="12" customHeight="1">
      <c r="A152" s="314" t="s">
        <v>1</v>
      </c>
      <c r="B152" s="214"/>
      <c r="C152" s="301" t="s">
        <v>176</v>
      </c>
      <c r="D152" s="302"/>
      <c r="E152" s="302"/>
      <c r="F152" s="302"/>
      <c r="G152" s="302"/>
      <c r="H152" s="302"/>
      <c r="I152" s="302"/>
      <c r="J152" s="302"/>
      <c r="K152" s="302"/>
      <c r="L152" s="302"/>
      <c r="M152" s="302"/>
      <c r="N152" s="302"/>
      <c r="O152" s="302"/>
      <c r="P152" s="302"/>
      <c r="Q152" s="302"/>
      <c r="R152" s="302"/>
      <c r="S152" s="302"/>
      <c r="T152" s="302"/>
      <c r="U152" s="302"/>
      <c r="V152" s="302"/>
      <c r="W152" s="302"/>
      <c r="X152" s="302"/>
      <c r="Y152" s="302"/>
      <c r="Z152" s="302"/>
      <c r="AA152" s="302"/>
      <c r="AB152" s="302"/>
      <c r="AC152" s="303"/>
      <c r="AD152" s="311">
        <f>AD96</f>
        <v>1352.8260904000003</v>
      </c>
      <c r="AE152" s="312"/>
      <c r="AF152" s="312"/>
      <c r="AG152" s="312"/>
      <c r="AH152" s="312"/>
      <c r="AI152" s="312"/>
      <c r="AJ152" s="313"/>
    </row>
    <row r="153" spans="1:36" ht="12.75" customHeight="1">
      <c r="A153" s="314" t="s">
        <v>2</v>
      </c>
      <c r="B153" s="214"/>
      <c r="C153" s="301" t="s">
        <v>177</v>
      </c>
      <c r="D153" s="302"/>
      <c r="E153" s="302"/>
      <c r="F153" s="302"/>
      <c r="G153" s="302"/>
      <c r="H153" s="302"/>
      <c r="I153" s="302"/>
      <c r="J153" s="302"/>
      <c r="K153" s="302"/>
      <c r="L153" s="302"/>
      <c r="M153" s="302"/>
      <c r="N153" s="302"/>
      <c r="O153" s="302"/>
      <c r="P153" s="302"/>
      <c r="Q153" s="302"/>
      <c r="R153" s="302"/>
      <c r="S153" s="302"/>
      <c r="T153" s="302"/>
      <c r="U153" s="302"/>
      <c r="V153" s="302"/>
      <c r="W153" s="302"/>
      <c r="X153" s="302"/>
      <c r="Y153" s="302"/>
      <c r="Z153" s="302"/>
      <c r="AA153" s="302"/>
      <c r="AB153" s="302"/>
      <c r="AC153" s="303"/>
      <c r="AD153" s="311">
        <f>AD106</f>
        <v>61.8505368</v>
      </c>
      <c r="AE153" s="312"/>
      <c r="AF153" s="312"/>
      <c r="AG153" s="312"/>
      <c r="AH153" s="312"/>
      <c r="AI153" s="312"/>
      <c r="AJ153" s="313"/>
    </row>
    <row r="154" spans="1:36" ht="12.75" customHeight="1">
      <c r="A154" s="314" t="s">
        <v>3</v>
      </c>
      <c r="B154" s="214"/>
      <c r="C154" s="301" t="s">
        <v>178</v>
      </c>
      <c r="D154" s="302"/>
      <c r="E154" s="302"/>
      <c r="F154" s="302"/>
      <c r="G154" s="302"/>
      <c r="H154" s="302"/>
      <c r="I154" s="302"/>
      <c r="J154" s="302"/>
      <c r="K154" s="302"/>
      <c r="L154" s="302"/>
      <c r="M154" s="302"/>
      <c r="N154" s="302"/>
      <c r="O154" s="302"/>
      <c r="P154" s="302"/>
      <c r="Q154" s="302"/>
      <c r="R154" s="302"/>
      <c r="S154" s="302"/>
      <c r="T154" s="302"/>
      <c r="U154" s="302"/>
      <c r="V154" s="302"/>
      <c r="W154" s="302"/>
      <c r="X154" s="302"/>
      <c r="Y154" s="302"/>
      <c r="Z154" s="302"/>
      <c r="AA154" s="302"/>
      <c r="AB154" s="302"/>
      <c r="AC154" s="303"/>
      <c r="AD154" s="311">
        <f>AD128</f>
        <v>198.11022711999999</v>
      </c>
      <c r="AE154" s="312"/>
      <c r="AF154" s="312"/>
      <c r="AG154" s="312"/>
      <c r="AH154" s="312"/>
      <c r="AI154" s="312"/>
      <c r="AJ154" s="313"/>
    </row>
    <row r="155" spans="1:36" ht="12.75" customHeight="1">
      <c r="A155" s="314" t="s">
        <v>6</v>
      </c>
      <c r="B155" s="214"/>
      <c r="C155" s="301" t="s">
        <v>179</v>
      </c>
      <c r="D155" s="302"/>
      <c r="E155" s="302"/>
      <c r="F155" s="302"/>
      <c r="G155" s="302"/>
      <c r="H155" s="302"/>
      <c r="I155" s="302"/>
      <c r="J155" s="302"/>
      <c r="K155" s="302"/>
      <c r="L155" s="302"/>
      <c r="M155" s="302"/>
      <c r="N155" s="302"/>
      <c r="O155" s="302"/>
      <c r="P155" s="302"/>
      <c r="Q155" s="302"/>
      <c r="R155" s="302"/>
      <c r="S155" s="302"/>
      <c r="T155" s="302"/>
      <c r="U155" s="302"/>
      <c r="V155" s="302"/>
      <c r="W155" s="302"/>
      <c r="X155" s="302"/>
      <c r="Y155" s="302"/>
      <c r="Z155" s="302"/>
      <c r="AA155" s="302"/>
      <c r="AB155" s="302"/>
      <c r="AC155" s="303"/>
      <c r="AD155" s="311">
        <f>AD135</f>
        <v>248.60083333333333</v>
      </c>
      <c r="AE155" s="312"/>
      <c r="AF155" s="312"/>
      <c r="AG155" s="312"/>
      <c r="AH155" s="312"/>
      <c r="AI155" s="312"/>
      <c r="AJ155" s="313"/>
    </row>
    <row r="156" spans="1:36" ht="12" customHeight="1">
      <c r="A156" s="308" t="s">
        <v>22</v>
      </c>
      <c r="B156" s="309"/>
      <c r="C156" s="309"/>
      <c r="D156" s="309"/>
      <c r="E156" s="309"/>
      <c r="F156" s="309"/>
      <c r="G156" s="309"/>
      <c r="H156" s="309"/>
      <c r="I156" s="309"/>
      <c r="J156" s="309"/>
      <c r="K156" s="309"/>
      <c r="L156" s="309"/>
      <c r="M156" s="309"/>
      <c r="N156" s="309"/>
      <c r="O156" s="309"/>
      <c r="P156" s="309"/>
      <c r="Q156" s="309"/>
      <c r="R156" s="309"/>
      <c r="S156" s="309"/>
      <c r="T156" s="309"/>
      <c r="U156" s="309"/>
      <c r="V156" s="309"/>
      <c r="W156" s="309"/>
      <c r="X156" s="309"/>
      <c r="Y156" s="309"/>
      <c r="Z156" s="309"/>
      <c r="AA156" s="309"/>
      <c r="AB156" s="309"/>
      <c r="AC156" s="310"/>
      <c r="AD156" s="311">
        <f>SUM(AD151:AJ155)</f>
        <v>3847.7876876533342</v>
      </c>
      <c r="AE156" s="312"/>
      <c r="AF156" s="312"/>
      <c r="AG156" s="312"/>
      <c r="AH156" s="312"/>
      <c r="AI156" s="312"/>
      <c r="AJ156" s="313"/>
    </row>
    <row r="157" spans="1:36" ht="13.5" customHeight="1">
      <c r="A157" s="314" t="s">
        <v>7</v>
      </c>
      <c r="B157" s="214"/>
      <c r="C157" s="301" t="s">
        <v>180</v>
      </c>
      <c r="D157" s="302"/>
      <c r="E157" s="302"/>
      <c r="F157" s="302"/>
      <c r="G157" s="302"/>
      <c r="H157" s="302"/>
      <c r="I157" s="302"/>
      <c r="J157" s="302"/>
      <c r="K157" s="302"/>
      <c r="L157" s="302"/>
      <c r="M157" s="302"/>
      <c r="N157" s="302"/>
      <c r="O157" s="302"/>
      <c r="P157" s="302"/>
      <c r="Q157" s="302"/>
      <c r="R157" s="302"/>
      <c r="S157" s="302"/>
      <c r="T157" s="302"/>
      <c r="U157" s="302"/>
      <c r="V157" s="302"/>
      <c r="W157" s="302"/>
      <c r="X157" s="302"/>
      <c r="Y157" s="302"/>
      <c r="Z157" s="302"/>
      <c r="AA157" s="302"/>
      <c r="AB157" s="302"/>
      <c r="AC157" s="303"/>
      <c r="AD157" s="311">
        <f>AD158-AD156</f>
        <v>903.08229910550062</v>
      </c>
      <c r="AE157" s="312"/>
      <c r="AF157" s="312"/>
      <c r="AG157" s="312"/>
      <c r="AH157" s="312"/>
      <c r="AI157" s="312"/>
      <c r="AJ157" s="313"/>
    </row>
    <row r="158" spans="1:36" ht="12.75" customHeight="1">
      <c r="A158" s="315" t="s">
        <v>181</v>
      </c>
      <c r="B158" s="316"/>
      <c r="C158" s="316"/>
      <c r="D158" s="316"/>
      <c r="E158" s="316"/>
      <c r="F158" s="316"/>
      <c r="G158" s="316"/>
      <c r="H158" s="316"/>
      <c r="I158" s="316"/>
      <c r="J158" s="316"/>
      <c r="K158" s="316"/>
      <c r="L158" s="316"/>
      <c r="M158" s="316"/>
      <c r="N158" s="316"/>
      <c r="O158" s="316"/>
      <c r="P158" s="316"/>
      <c r="Q158" s="316"/>
      <c r="R158" s="316"/>
      <c r="S158" s="316"/>
      <c r="T158" s="316"/>
      <c r="U158" s="316"/>
      <c r="V158" s="316"/>
      <c r="W158" s="316"/>
      <c r="X158" s="316"/>
      <c r="Y158" s="316"/>
      <c r="Z158" s="316"/>
      <c r="AA158" s="316"/>
      <c r="AB158" s="316"/>
      <c r="AC158" s="317"/>
      <c r="AD158" s="318">
        <f>(AD156+AD139+AD140)/(1-(SUM(Y143:AC145)))</f>
        <v>4750.8699867588348</v>
      </c>
      <c r="AE158" s="319"/>
      <c r="AF158" s="319"/>
      <c r="AG158" s="319"/>
      <c r="AH158" s="319"/>
      <c r="AI158" s="319"/>
      <c r="AJ158" s="320"/>
    </row>
    <row r="160" spans="1:36" ht="6" customHeight="1">
      <c r="A160" s="233" t="s">
        <v>182</v>
      </c>
      <c r="B160" s="234"/>
      <c r="C160" s="234"/>
      <c r="D160" s="234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  <c r="R160" s="234"/>
      <c r="S160" s="234"/>
      <c r="T160" s="234"/>
      <c r="U160" s="234"/>
      <c r="V160" s="234"/>
      <c r="W160" s="234"/>
      <c r="X160" s="234"/>
      <c r="Y160" s="234"/>
      <c r="Z160" s="234"/>
      <c r="AA160" s="234"/>
      <c r="AB160" s="234"/>
      <c r="AC160" s="234"/>
      <c r="AD160" s="234"/>
      <c r="AE160" s="234"/>
      <c r="AF160" s="234"/>
      <c r="AG160" s="234"/>
      <c r="AH160" s="234"/>
      <c r="AI160" s="234"/>
      <c r="AJ160" s="235"/>
    </row>
    <row r="161" spans="1:36" ht="6" customHeight="1">
      <c r="A161" s="236"/>
      <c r="B161" s="237"/>
      <c r="C161" s="237"/>
      <c r="D161" s="237"/>
      <c r="E161" s="237"/>
      <c r="F161" s="237"/>
      <c r="G161" s="237"/>
      <c r="H161" s="237"/>
      <c r="I161" s="237"/>
      <c r="J161" s="237"/>
      <c r="K161" s="237"/>
      <c r="L161" s="237"/>
      <c r="M161" s="237"/>
      <c r="N161" s="237"/>
      <c r="O161" s="237"/>
      <c r="P161" s="237"/>
      <c r="Q161" s="237"/>
      <c r="R161" s="237"/>
      <c r="S161" s="237"/>
      <c r="T161" s="237"/>
      <c r="U161" s="237"/>
      <c r="V161" s="237"/>
      <c r="W161" s="237"/>
      <c r="X161" s="237"/>
      <c r="Y161" s="237"/>
      <c r="Z161" s="237"/>
      <c r="AA161" s="237"/>
      <c r="AB161" s="237"/>
      <c r="AC161" s="237"/>
      <c r="AD161" s="237"/>
      <c r="AE161" s="237"/>
      <c r="AF161" s="237"/>
      <c r="AG161" s="237"/>
      <c r="AH161" s="237"/>
      <c r="AI161" s="237"/>
      <c r="AJ161" s="238"/>
    </row>
    <row r="162" spans="1:36" ht="6" customHeight="1">
      <c r="A162" s="301"/>
      <c r="B162" s="302"/>
      <c r="C162" s="302"/>
      <c r="D162" s="302"/>
      <c r="E162" s="302"/>
      <c r="F162" s="302"/>
      <c r="G162" s="302"/>
      <c r="H162" s="302"/>
      <c r="I162" s="302"/>
      <c r="J162" s="302"/>
      <c r="K162" s="302"/>
      <c r="L162" s="302"/>
      <c r="M162" s="302"/>
      <c r="N162" s="302"/>
      <c r="O162" s="302"/>
      <c r="P162" s="302"/>
      <c r="Q162" s="302"/>
      <c r="R162" s="302"/>
      <c r="S162" s="302"/>
      <c r="T162" s="302"/>
      <c r="U162" s="302"/>
      <c r="V162" s="302"/>
      <c r="W162" s="302"/>
      <c r="X162" s="302"/>
      <c r="Y162" s="302"/>
      <c r="Z162" s="302"/>
      <c r="AA162" s="302"/>
      <c r="AB162" s="302"/>
      <c r="AC162" s="302"/>
      <c r="AD162" s="302"/>
      <c r="AE162" s="302"/>
      <c r="AF162" s="302"/>
      <c r="AG162" s="302"/>
      <c r="AH162" s="302"/>
      <c r="AI162" s="302"/>
      <c r="AJ162" s="303"/>
    </row>
    <row r="163" spans="1:36" ht="6" customHeight="1">
      <c r="A163" s="239" t="s">
        <v>183</v>
      </c>
      <c r="B163" s="240"/>
      <c r="C163" s="240"/>
      <c r="D163" s="240"/>
      <c r="E163" s="240"/>
      <c r="F163" s="240"/>
      <c r="G163" s="240"/>
      <c r="H163" s="240"/>
      <c r="I163" s="240"/>
      <c r="J163" s="240"/>
      <c r="K163" s="240"/>
      <c r="L163" s="241"/>
      <c r="M163" s="221" t="s">
        <v>184</v>
      </c>
      <c r="N163" s="222"/>
      <c r="O163" s="222"/>
      <c r="P163" s="222"/>
      <c r="Q163" s="223"/>
      <c r="R163" s="221" t="s">
        <v>185</v>
      </c>
      <c r="S163" s="222"/>
      <c r="T163" s="222"/>
      <c r="U163" s="222"/>
      <c r="V163" s="223"/>
      <c r="W163" s="221" t="s">
        <v>186</v>
      </c>
      <c r="X163" s="222"/>
      <c r="Y163" s="222"/>
      <c r="Z163" s="222"/>
      <c r="AA163" s="223"/>
      <c r="AB163" s="221" t="s">
        <v>187</v>
      </c>
      <c r="AC163" s="222"/>
      <c r="AD163" s="223"/>
      <c r="AE163" s="221" t="s">
        <v>188</v>
      </c>
      <c r="AF163" s="222"/>
      <c r="AG163" s="222"/>
      <c r="AH163" s="222"/>
      <c r="AI163" s="222"/>
      <c r="AJ163" s="223"/>
    </row>
    <row r="164" spans="1:36" ht="6" customHeight="1">
      <c r="A164" s="298"/>
      <c r="B164" s="299"/>
      <c r="C164" s="299"/>
      <c r="D164" s="299"/>
      <c r="E164" s="299"/>
      <c r="F164" s="299"/>
      <c r="G164" s="299"/>
      <c r="H164" s="299"/>
      <c r="I164" s="299"/>
      <c r="J164" s="299"/>
      <c r="K164" s="299"/>
      <c r="L164" s="300"/>
      <c r="M164" s="304"/>
      <c r="N164" s="305"/>
      <c r="O164" s="305"/>
      <c r="P164" s="305"/>
      <c r="Q164" s="306"/>
      <c r="R164" s="304"/>
      <c r="S164" s="307"/>
      <c r="T164" s="307"/>
      <c r="U164" s="307"/>
      <c r="V164" s="306"/>
      <c r="W164" s="304"/>
      <c r="X164" s="305"/>
      <c r="Y164" s="305"/>
      <c r="Z164" s="305"/>
      <c r="AA164" s="306"/>
      <c r="AB164" s="304"/>
      <c r="AC164" s="307"/>
      <c r="AD164" s="306"/>
      <c r="AE164" s="304"/>
      <c r="AF164" s="307"/>
      <c r="AG164" s="307"/>
      <c r="AH164" s="307"/>
      <c r="AI164" s="307"/>
      <c r="AJ164" s="306"/>
    </row>
    <row r="165" spans="1:36" ht="6" customHeight="1">
      <c r="A165" s="298"/>
      <c r="B165" s="299"/>
      <c r="C165" s="299"/>
      <c r="D165" s="299"/>
      <c r="E165" s="299"/>
      <c r="F165" s="299"/>
      <c r="G165" s="299"/>
      <c r="H165" s="299"/>
      <c r="I165" s="299"/>
      <c r="J165" s="299"/>
      <c r="K165" s="299"/>
      <c r="L165" s="300"/>
      <c r="M165" s="304"/>
      <c r="N165" s="305"/>
      <c r="O165" s="305"/>
      <c r="P165" s="305"/>
      <c r="Q165" s="306"/>
      <c r="R165" s="304"/>
      <c r="S165" s="307"/>
      <c r="T165" s="307"/>
      <c r="U165" s="307"/>
      <c r="V165" s="306"/>
      <c r="W165" s="304"/>
      <c r="X165" s="305"/>
      <c r="Y165" s="305"/>
      <c r="Z165" s="305"/>
      <c r="AA165" s="306"/>
      <c r="AB165" s="304"/>
      <c r="AC165" s="307"/>
      <c r="AD165" s="306"/>
      <c r="AE165" s="304"/>
      <c r="AF165" s="307"/>
      <c r="AG165" s="307"/>
      <c r="AH165" s="307"/>
      <c r="AI165" s="307"/>
      <c r="AJ165" s="306"/>
    </row>
    <row r="166" spans="1:36" ht="6" customHeight="1">
      <c r="A166" s="298"/>
      <c r="B166" s="299"/>
      <c r="C166" s="299"/>
      <c r="D166" s="299"/>
      <c r="E166" s="299"/>
      <c r="F166" s="299"/>
      <c r="G166" s="299"/>
      <c r="H166" s="299"/>
      <c r="I166" s="299"/>
      <c r="J166" s="299"/>
      <c r="K166" s="299"/>
      <c r="L166" s="300"/>
      <c r="M166" s="304"/>
      <c r="N166" s="305"/>
      <c r="O166" s="305"/>
      <c r="P166" s="305"/>
      <c r="Q166" s="306"/>
      <c r="R166" s="304"/>
      <c r="S166" s="307"/>
      <c r="T166" s="307"/>
      <c r="U166" s="307"/>
      <c r="V166" s="306"/>
      <c r="W166" s="304"/>
      <c r="X166" s="305"/>
      <c r="Y166" s="305"/>
      <c r="Z166" s="305"/>
      <c r="AA166" s="306"/>
      <c r="AB166" s="304"/>
      <c r="AC166" s="307"/>
      <c r="AD166" s="306"/>
      <c r="AE166" s="304"/>
      <c r="AF166" s="307"/>
      <c r="AG166" s="307"/>
      <c r="AH166" s="307"/>
      <c r="AI166" s="307"/>
      <c r="AJ166" s="306"/>
    </row>
    <row r="167" spans="1:36" ht="6" customHeight="1">
      <c r="A167" s="298"/>
      <c r="B167" s="299"/>
      <c r="C167" s="299"/>
      <c r="D167" s="299"/>
      <c r="E167" s="299"/>
      <c r="F167" s="299"/>
      <c r="G167" s="299"/>
      <c r="H167" s="299"/>
      <c r="I167" s="299"/>
      <c r="J167" s="299"/>
      <c r="K167" s="299"/>
      <c r="L167" s="300"/>
      <c r="M167" s="304"/>
      <c r="N167" s="305"/>
      <c r="O167" s="305"/>
      <c r="P167" s="305"/>
      <c r="Q167" s="306"/>
      <c r="R167" s="304"/>
      <c r="S167" s="307"/>
      <c r="T167" s="307"/>
      <c r="U167" s="307"/>
      <c r="V167" s="306"/>
      <c r="W167" s="304"/>
      <c r="X167" s="305"/>
      <c r="Y167" s="305"/>
      <c r="Z167" s="305"/>
      <c r="AA167" s="306"/>
      <c r="AB167" s="304"/>
      <c r="AC167" s="307"/>
      <c r="AD167" s="306"/>
      <c r="AE167" s="304"/>
      <c r="AF167" s="307"/>
      <c r="AG167" s="307"/>
      <c r="AH167" s="307"/>
      <c r="AI167" s="307"/>
      <c r="AJ167" s="306"/>
    </row>
    <row r="168" spans="1:36" ht="6" customHeight="1">
      <c r="A168" s="298"/>
      <c r="B168" s="299"/>
      <c r="C168" s="299"/>
      <c r="D168" s="299"/>
      <c r="E168" s="299"/>
      <c r="F168" s="299"/>
      <c r="G168" s="299"/>
      <c r="H168" s="299"/>
      <c r="I168" s="299"/>
      <c r="J168" s="299"/>
      <c r="K168" s="299"/>
      <c r="L168" s="300"/>
      <c r="M168" s="304"/>
      <c r="N168" s="305"/>
      <c r="O168" s="305"/>
      <c r="P168" s="305"/>
      <c r="Q168" s="306"/>
      <c r="R168" s="304"/>
      <c r="S168" s="307"/>
      <c r="T168" s="307"/>
      <c r="U168" s="307"/>
      <c r="V168" s="306"/>
      <c r="W168" s="304"/>
      <c r="X168" s="305"/>
      <c r="Y168" s="305"/>
      <c r="Z168" s="305"/>
      <c r="AA168" s="306"/>
      <c r="AB168" s="304"/>
      <c r="AC168" s="307"/>
      <c r="AD168" s="306"/>
      <c r="AE168" s="304"/>
      <c r="AF168" s="307"/>
      <c r="AG168" s="307"/>
      <c r="AH168" s="307"/>
      <c r="AI168" s="307"/>
      <c r="AJ168" s="306"/>
    </row>
    <row r="169" spans="1:36" ht="6" customHeight="1">
      <c r="A169" s="298" t="s">
        <v>189</v>
      </c>
      <c r="B169" s="299"/>
      <c r="C169" s="299"/>
      <c r="D169" s="299"/>
      <c r="E169" s="299"/>
      <c r="F169" s="299"/>
      <c r="G169" s="299"/>
      <c r="H169" s="299"/>
      <c r="I169" s="299"/>
      <c r="J169" s="299"/>
      <c r="K169" s="299"/>
      <c r="L169" s="300"/>
      <c r="M169" s="298" t="s">
        <v>190</v>
      </c>
      <c r="N169" s="299"/>
      <c r="O169" s="299"/>
      <c r="P169" s="299"/>
      <c r="Q169" s="300"/>
      <c r="R169" s="298" t="s">
        <v>191</v>
      </c>
      <c r="S169" s="299"/>
      <c r="T169" s="299"/>
      <c r="U169" s="299"/>
      <c r="V169" s="300"/>
      <c r="W169" s="298" t="s">
        <v>192</v>
      </c>
      <c r="X169" s="299"/>
      <c r="Y169" s="299"/>
      <c r="Z169" s="299"/>
      <c r="AA169" s="300"/>
      <c r="AB169" s="298" t="s">
        <v>193</v>
      </c>
      <c r="AC169" s="299"/>
      <c r="AD169" s="300"/>
      <c r="AE169" s="298" t="s">
        <v>194</v>
      </c>
      <c r="AF169" s="299"/>
      <c r="AG169" s="299"/>
      <c r="AH169" s="299"/>
      <c r="AI169" s="299"/>
      <c r="AJ169" s="300"/>
    </row>
    <row r="170" spans="1:36" ht="6" customHeight="1">
      <c r="A170" s="242"/>
      <c r="B170" s="243"/>
      <c r="C170" s="243"/>
      <c r="D170" s="243"/>
      <c r="E170" s="243"/>
      <c r="F170" s="243"/>
      <c r="G170" s="243"/>
      <c r="H170" s="243"/>
      <c r="I170" s="243"/>
      <c r="J170" s="243"/>
      <c r="K170" s="243"/>
      <c r="L170" s="244"/>
      <c r="M170" s="242"/>
      <c r="N170" s="243"/>
      <c r="O170" s="243"/>
      <c r="P170" s="243"/>
      <c r="Q170" s="244"/>
      <c r="R170" s="242"/>
      <c r="S170" s="243"/>
      <c r="T170" s="243"/>
      <c r="U170" s="243"/>
      <c r="V170" s="244"/>
      <c r="W170" s="242"/>
      <c r="X170" s="243"/>
      <c r="Y170" s="243"/>
      <c r="Z170" s="243"/>
      <c r="AA170" s="244"/>
      <c r="AB170" s="242"/>
      <c r="AC170" s="243"/>
      <c r="AD170" s="244"/>
      <c r="AE170" s="242"/>
      <c r="AF170" s="243"/>
      <c r="AG170" s="243"/>
      <c r="AH170" s="243"/>
      <c r="AI170" s="243"/>
      <c r="AJ170" s="244"/>
    </row>
    <row r="171" spans="1:36" ht="6" customHeight="1">
      <c r="A171" s="252" t="str">
        <f>A33</f>
        <v>SERVIÇOS TÉCNICOS EM ELETRICIDADE / ELETRÔNICA</v>
      </c>
      <c r="B171" s="253"/>
      <c r="C171" s="253"/>
      <c r="D171" s="253"/>
      <c r="E171" s="253"/>
      <c r="F171" s="253"/>
      <c r="G171" s="253"/>
      <c r="H171" s="253"/>
      <c r="I171" s="253"/>
      <c r="J171" s="253"/>
      <c r="K171" s="253"/>
      <c r="L171" s="254"/>
      <c r="M171" s="261">
        <f>AD158</f>
        <v>4750.8699867588348</v>
      </c>
      <c r="N171" s="262"/>
      <c r="O171" s="262"/>
      <c r="P171" s="262"/>
      <c r="Q171" s="263"/>
      <c r="R171" s="270">
        <v>1</v>
      </c>
      <c r="S171" s="271"/>
      <c r="T171" s="271"/>
      <c r="U171" s="271"/>
      <c r="V171" s="272"/>
      <c r="W171" s="279">
        <f>M171*R171</f>
        <v>4750.8699867588348</v>
      </c>
      <c r="X171" s="280"/>
      <c r="Y171" s="280"/>
      <c r="Z171" s="280"/>
      <c r="AA171" s="281"/>
      <c r="AB171" s="288">
        <f>AD33</f>
        <v>1</v>
      </c>
      <c r="AC171" s="271"/>
      <c r="AD171" s="272"/>
      <c r="AE171" s="289">
        <f>W171*AB171</f>
        <v>4750.8699867588348</v>
      </c>
      <c r="AF171" s="290"/>
      <c r="AG171" s="290"/>
      <c r="AH171" s="290"/>
      <c r="AI171" s="290"/>
      <c r="AJ171" s="291"/>
    </row>
    <row r="172" spans="1:36" ht="6" customHeight="1">
      <c r="A172" s="255"/>
      <c r="B172" s="256"/>
      <c r="C172" s="256"/>
      <c r="D172" s="256"/>
      <c r="E172" s="256"/>
      <c r="F172" s="256"/>
      <c r="G172" s="256"/>
      <c r="H172" s="256"/>
      <c r="I172" s="256"/>
      <c r="J172" s="256"/>
      <c r="K172" s="256"/>
      <c r="L172" s="257"/>
      <c r="M172" s="264"/>
      <c r="N172" s="265"/>
      <c r="O172" s="265"/>
      <c r="P172" s="265"/>
      <c r="Q172" s="266"/>
      <c r="R172" s="273"/>
      <c r="S172" s="274"/>
      <c r="T172" s="274"/>
      <c r="U172" s="274"/>
      <c r="V172" s="275"/>
      <c r="W172" s="282"/>
      <c r="X172" s="283"/>
      <c r="Y172" s="283"/>
      <c r="Z172" s="283"/>
      <c r="AA172" s="284"/>
      <c r="AB172" s="273"/>
      <c r="AC172" s="274"/>
      <c r="AD172" s="275"/>
      <c r="AE172" s="292"/>
      <c r="AF172" s="293"/>
      <c r="AG172" s="293"/>
      <c r="AH172" s="293"/>
      <c r="AI172" s="293"/>
      <c r="AJ172" s="294"/>
    </row>
    <row r="173" spans="1:36" ht="6" customHeight="1">
      <c r="A173" s="255"/>
      <c r="B173" s="256"/>
      <c r="C173" s="256"/>
      <c r="D173" s="256"/>
      <c r="E173" s="256"/>
      <c r="F173" s="256"/>
      <c r="G173" s="256"/>
      <c r="H173" s="256"/>
      <c r="I173" s="256"/>
      <c r="J173" s="256"/>
      <c r="K173" s="256"/>
      <c r="L173" s="257"/>
      <c r="M173" s="264"/>
      <c r="N173" s="265"/>
      <c r="O173" s="265"/>
      <c r="P173" s="265"/>
      <c r="Q173" s="266"/>
      <c r="R173" s="273"/>
      <c r="S173" s="274"/>
      <c r="T173" s="274"/>
      <c r="U173" s="274"/>
      <c r="V173" s="275"/>
      <c r="W173" s="282"/>
      <c r="X173" s="283"/>
      <c r="Y173" s="283"/>
      <c r="Z173" s="283"/>
      <c r="AA173" s="284"/>
      <c r="AB173" s="273"/>
      <c r="AC173" s="274"/>
      <c r="AD173" s="275"/>
      <c r="AE173" s="292"/>
      <c r="AF173" s="293"/>
      <c r="AG173" s="293"/>
      <c r="AH173" s="293"/>
      <c r="AI173" s="293"/>
      <c r="AJ173" s="294"/>
    </row>
    <row r="174" spans="1:36" ht="6" customHeight="1">
      <c r="A174" s="255"/>
      <c r="B174" s="256"/>
      <c r="C174" s="256"/>
      <c r="D174" s="256"/>
      <c r="E174" s="256"/>
      <c r="F174" s="256"/>
      <c r="G174" s="256"/>
      <c r="H174" s="256"/>
      <c r="I174" s="256"/>
      <c r="J174" s="256"/>
      <c r="K174" s="256"/>
      <c r="L174" s="257"/>
      <c r="M174" s="264"/>
      <c r="N174" s="265"/>
      <c r="O174" s="265"/>
      <c r="P174" s="265"/>
      <c r="Q174" s="266"/>
      <c r="R174" s="273"/>
      <c r="S174" s="274"/>
      <c r="T174" s="274"/>
      <c r="U174" s="274"/>
      <c r="V174" s="275"/>
      <c r="W174" s="282"/>
      <c r="X174" s="283"/>
      <c r="Y174" s="283"/>
      <c r="Z174" s="283"/>
      <c r="AA174" s="284"/>
      <c r="AB174" s="273"/>
      <c r="AC174" s="274"/>
      <c r="AD174" s="275"/>
      <c r="AE174" s="292"/>
      <c r="AF174" s="293"/>
      <c r="AG174" s="293"/>
      <c r="AH174" s="293"/>
      <c r="AI174" s="293"/>
      <c r="AJ174" s="294"/>
    </row>
    <row r="175" spans="1:36" ht="6" customHeight="1">
      <c r="A175" s="255"/>
      <c r="B175" s="256"/>
      <c r="C175" s="256"/>
      <c r="D175" s="256"/>
      <c r="E175" s="256"/>
      <c r="F175" s="256"/>
      <c r="G175" s="256"/>
      <c r="H175" s="256"/>
      <c r="I175" s="256"/>
      <c r="J175" s="256"/>
      <c r="K175" s="256"/>
      <c r="L175" s="257"/>
      <c r="M175" s="264"/>
      <c r="N175" s="265"/>
      <c r="O175" s="265"/>
      <c r="P175" s="265"/>
      <c r="Q175" s="266"/>
      <c r="R175" s="273"/>
      <c r="S175" s="274"/>
      <c r="T175" s="274"/>
      <c r="U175" s="274"/>
      <c r="V175" s="275"/>
      <c r="W175" s="282"/>
      <c r="X175" s="283"/>
      <c r="Y175" s="283"/>
      <c r="Z175" s="283"/>
      <c r="AA175" s="284"/>
      <c r="AB175" s="273"/>
      <c r="AC175" s="274"/>
      <c r="AD175" s="275"/>
      <c r="AE175" s="292"/>
      <c r="AF175" s="293"/>
      <c r="AG175" s="293"/>
      <c r="AH175" s="293"/>
      <c r="AI175" s="293"/>
      <c r="AJ175" s="294"/>
    </row>
    <row r="176" spans="1:36" ht="6" customHeight="1">
      <c r="A176" s="255"/>
      <c r="B176" s="256"/>
      <c r="C176" s="256"/>
      <c r="D176" s="256"/>
      <c r="E176" s="256"/>
      <c r="F176" s="256"/>
      <c r="G176" s="256"/>
      <c r="H176" s="256"/>
      <c r="I176" s="256"/>
      <c r="J176" s="256"/>
      <c r="K176" s="256"/>
      <c r="L176" s="257"/>
      <c r="M176" s="264"/>
      <c r="N176" s="265"/>
      <c r="O176" s="265"/>
      <c r="P176" s="265"/>
      <c r="Q176" s="266"/>
      <c r="R176" s="273"/>
      <c r="S176" s="274"/>
      <c r="T176" s="274"/>
      <c r="U176" s="274"/>
      <c r="V176" s="275"/>
      <c r="W176" s="282"/>
      <c r="X176" s="283"/>
      <c r="Y176" s="283"/>
      <c r="Z176" s="283"/>
      <c r="AA176" s="284"/>
      <c r="AB176" s="273"/>
      <c r="AC176" s="274"/>
      <c r="AD176" s="275"/>
      <c r="AE176" s="292"/>
      <c r="AF176" s="293"/>
      <c r="AG176" s="293"/>
      <c r="AH176" s="293"/>
      <c r="AI176" s="293"/>
      <c r="AJ176" s="294"/>
    </row>
    <row r="177" spans="1:36" ht="6" customHeight="1">
      <c r="A177" s="255"/>
      <c r="B177" s="256"/>
      <c r="C177" s="256"/>
      <c r="D177" s="256"/>
      <c r="E177" s="256"/>
      <c r="F177" s="256"/>
      <c r="G177" s="256"/>
      <c r="H177" s="256"/>
      <c r="I177" s="256"/>
      <c r="J177" s="256"/>
      <c r="K177" s="256"/>
      <c r="L177" s="257"/>
      <c r="M177" s="264"/>
      <c r="N177" s="265"/>
      <c r="O177" s="265"/>
      <c r="P177" s="265"/>
      <c r="Q177" s="266"/>
      <c r="R177" s="273"/>
      <c r="S177" s="274"/>
      <c r="T177" s="274"/>
      <c r="U177" s="274"/>
      <c r="V177" s="275"/>
      <c r="W177" s="282"/>
      <c r="X177" s="283"/>
      <c r="Y177" s="283"/>
      <c r="Z177" s="283"/>
      <c r="AA177" s="284"/>
      <c r="AB177" s="273"/>
      <c r="AC177" s="274"/>
      <c r="AD177" s="275"/>
      <c r="AE177" s="292"/>
      <c r="AF177" s="293"/>
      <c r="AG177" s="293"/>
      <c r="AH177" s="293"/>
      <c r="AI177" s="293"/>
      <c r="AJ177" s="294"/>
    </row>
    <row r="178" spans="1:36" ht="6" customHeight="1">
      <c r="A178" s="255"/>
      <c r="B178" s="256"/>
      <c r="C178" s="256"/>
      <c r="D178" s="256"/>
      <c r="E178" s="256"/>
      <c r="F178" s="256"/>
      <c r="G178" s="256"/>
      <c r="H178" s="256"/>
      <c r="I178" s="256"/>
      <c r="J178" s="256"/>
      <c r="K178" s="256"/>
      <c r="L178" s="257"/>
      <c r="M178" s="264"/>
      <c r="N178" s="265"/>
      <c r="O178" s="265"/>
      <c r="P178" s="265"/>
      <c r="Q178" s="266"/>
      <c r="R178" s="273"/>
      <c r="S178" s="274"/>
      <c r="T178" s="274"/>
      <c r="U178" s="274"/>
      <c r="V178" s="275"/>
      <c r="W178" s="282"/>
      <c r="X178" s="283"/>
      <c r="Y178" s="283"/>
      <c r="Z178" s="283"/>
      <c r="AA178" s="284"/>
      <c r="AB178" s="273"/>
      <c r="AC178" s="274"/>
      <c r="AD178" s="275"/>
      <c r="AE178" s="292"/>
      <c r="AF178" s="293"/>
      <c r="AG178" s="293"/>
      <c r="AH178" s="293"/>
      <c r="AI178" s="293"/>
      <c r="AJ178" s="294"/>
    </row>
    <row r="179" spans="1:36" ht="6" customHeight="1">
      <c r="A179" s="255"/>
      <c r="B179" s="256"/>
      <c r="C179" s="256"/>
      <c r="D179" s="256"/>
      <c r="E179" s="256"/>
      <c r="F179" s="256"/>
      <c r="G179" s="256"/>
      <c r="H179" s="256"/>
      <c r="I179" s="256"/>
      <c r="J179" s="256"/>
      <c r="K179" s="256"/>
      <c r="L179" s="257"/>
      <c r="M179" s="264"/>
      <c r="N179" s="265"/>
      <c r="O179" s="265"/>
      <c r="P179" s="265"/>
      <c r="Q179" s="266"/>
      <c r="R179" s="273"/>
      <c r="S179" s="274"/>
      <c r="T179" s="274"/>
      <c r="U179" s="274"/>
      <c r="V179" s="275"/>
      <c r="W179" s="282"/>
      <c r="X179" s="283"/>
      <c r="Y179" s="283"/>
      <c r="Z179" s="283"/>
      <c r="AA179" s="284"/>
      <c r="AB179" s="273"/>
      <c r="AC179" s="274"/>
      <c r="AD179" s="275"/>
      <c r="AE179" s="292"/>
      <c r="AF179" s="293"/>
      <c r="AG179" s="293"/>
      <c r="AH179" s="293"/>
      <c r="AI179" s="293"/>
      <c r="AJ179" s="294"/>
    </row>
    <row r="180" spans="1:36" ht="6" customHeight="1">
      <c r="A180" s="255"/>
      <c r="B180" s="256"/>
      <c r="C180" s="256"/>
      <c r="D180" s="256"/>
      <c r="E180" s="256"/>
      <c r="F180" s="256"/>
      <c r="G180" s="256"/>
      <c r="H180" s="256"/>
      <c r="I180" s="256"/>
      <c r="J180" s="256"/>
      <c r="K180" s="256"/>
      <c r="L180" s="257"/>
      <c r="M180" s="264"/>
      <c r="N180" s="265"/>
      <c r="O180" s="265"/>
      <c r="P180" s="265"/>
      <c r="Q180" s="266"/>
      <c r="R180" s="273"/>
      <c r="S180" s="274"/>
      <c r="T180" s="274"/>
      <c r="U180" s="274"/>
      <c r="V180" s="275"/>
      <c r="W180" s="282"/>
      <c r="X180" s="283"/>
      <c r="Y180" s="283"/>
      <c r="Z180" s="283"/>
      <c r="AA180" s="284"/>
      <c r="AB180" s="273"/>
      <c r="AC180" s="274"/>
      <c r="AD180" s="275"/>
      <c r="AE180" s="292"/>
      <c r="AF180" s="293"/>
      <c r="AG180" s="293"/>
      <c r="AH180" s="293"/>
      <c r="AI180" s="293"/>
      <c r="AJ180" s="294"/>
    </row>
    <row r="181" spans="1:36" ht="6" customHeight="1">
      <c r="A181" s="255"/>
      <c r="B181" s="256"/>
      <c r="C181" s="256"/>
      <c r="D181" s="256"/>
      <c r="E181" s="256"/>
      <c r="F181" s="256"/>
      <c r="G181" s="256"/>
      <c r="H181" s="256"/>
      <c r="I181" s="256"/>
      <c r="J181" s="256"/>
      <c r="K181" s="256"/>
      <c r="L181" s="257"/>
      <c r="M181" s="264"/>
      <c r="N181" s="265"/>
      <c r="O181" s="265"/>
      <c r="P181" s="265"/>
      <c r="Q181" s="266"/>
      <c r="R181" s="273"/>
      <c r="S181" s="274"/>
      <c r="T181" s="274"/>
      <c r="U181" s="274"/>
      <c r="V181" s="275"/>
      <c r="W181" s="282"/>
      <c r="X181" s="283"/>
      <c r="Y181" s="283"/>
      <c r="Z181" s="283"/>
      <c r="AA181" s="284"/>
      <c r="AB181" s="273"/>
      <c r="AC181" s="274"/>
      <c r="AD181" s="275"/>
      <c r="AE181" s="292"/>
      <c r="AF181" s="293"/>
      <c r="AG181" s="293"/>
      <c r="AH181" s="293"/>
      <c r="AI181" s="293"/>
      <c r="AJ181" s="294"/>
    </row>
    <row r="182" spans="1:36" ht="6" customHeight="1">
      <c r="A182" s="258"/>
      <c r="B182" s="259"/>
      <c r="C182" s="259"/>
      <c r="D182" s="259"/>
      <c r="E182" s="259"/>
      <c r="F182" s="259"/>
      <c r="G182" s="259"/>
      <c r="H182" s="259"/>
      <c r="I182" s="259"/>
      <c r="J182" s="259"/>
      <c r="K182" s="259"/>
      <c r="L182" s="260"/>
      <c r="M182" s="267"/>
      <c r="N182" s="268"/>
      <c r="O182" s="268"/>
      <c r="P182" s="268"/>
      <c r="Q182" s="269"/>
      <c r="R182" s="276"/>
      <c r="S182" s="277"/>
      <c r="T182" s="277"/>
      <c r="U182" s="277"/>
      <c r="V182" s="278"/>
      <c r="W182" s="285"/>
      <c r="X182" s="286"/>
      <c r="Y182" s="286"/>
      <c r="Z182" s="286"/>
      <c r="AA182" s="287"/>
      <c r="AB182" s="276"/>
      <c r="AC182" s="277"/>
      <c r="AD182" s="278"/>
      <c r="AE182" s="295"/>
      <c r="AF182" s="296"/>
      <c r="AG182" s="296"/>
      <c r="AH182" s="296"/>
      <c r="AI182" s="296"/>
      <c r="AJ182" s="297"/>
    </row>
    <row r="183" spans="1:36" ht="6" customHeight="1">
      <c r="A183" s="221" t="s">
        <v>195</v>
      </c>
      <c r="B183" s="222"/>
      <c r="C183" s="222"/>
      <c r="D183" s="222"/>
      <c r="E183" s="222"/>
      <c r="F183" s="222"/>
      <c r="G183" s="222"/>
      <c r="H183" s="222"/>
      <c r="I183" s="222"/>
      <c r="J183" s="222"/>
      <c r="K183" s="222"/>
      <c r="L183" s="222"/>
      <c r="M183" s="222"/>
      <c r="N183" s="222"/>
      <c r="O183" s="222"/>
      <c r="P183" s="222"/>
      <c r="Q183" s="222"/>
      <c r="R183" s="222"/>
      <c r="S183" s="222"/>
      <c r="T183" s="222"/>
      <c r="U183" s="222"/>
      <c r="V183" s="222"/>
      <c r="W183" s="222"/>
      <c r="X183" s="222"/>
      <c r="Y183" s="222"/>
      <c r="Z183" s="222"/>
      <c r="AA183" s="222"/>
      <c r="AB183" s="222"/>
      <c r="AC183" s="222"/>
      <c r="AD183" s="223"/>
      <c r="AE183" s="227">
        <f>SUM(ROUND((AE171),2))</f>
        <v>4750.87</v>
      </c>
      <c r="AF183" s="228"/>
      <c r="AG183" s="228"/>
      <c r="AH183" s="228"/>
      <c r="AI183" s="228"/>
      <c r="AJ183" s="229"/>
    </row>
    <row r="184" spans="1:36" ht="6" customHeight="1">
      <c r="A184" s="224"/>
      <c r="B184" s="225"/>
      <c r="C184" s="225"/>
      <c r="D184" s="225"/>
      <c r="E184" s="225"/>
      <c r="F184" s="225"/>
      <c r="G184" s="225"/>
      <c r="H184" s="225"/>
      <c r="I184" s="225"/>
      <c r="J184" s="225"/>
      <c r="K184" s="225"/>
      <c r="L184" s="225"/>
      <c r="M184" s="225"/>
      <c r="N184" s="225"/>
      <c r="O184" s="225"/>
      <c r="P184" s="225"/>
      <c r="Q184" s="225"/>
      <c r="R184" s="225"/>
      <c r="S184" s="225"/>
      <c r="T184" s="225"/>
      <c r="U184" s="225"/>
      <c r="V184" s="225"/>
      <c r="W184" s="225"/>
      <c r="X184" s="225"/>
      <c r="Y184" s="225"/>
      <c r="Z184" s="225"/>
      <c r="AA184" s="225"/>
      <c r="AB184" s="225"/>
      <c r="AC184" s="225"/>
      <c r="AD184" s="226"/>
      <c r="AE184" s="230"/>
      <c r="AF184" s="231"/>
      <c r="AG184" s="231"/>
      <c r="AH184" s="231"/>
      <c r="AI184" s="231"/>
      <c r="AJ184" s="232"/>
    </row>
    <row r="187" spans="1:36" ht="6" customHeight="1">
      <c r="A187" s="233" t="s">
        <v>196</v>
      </c>
      <c r="B187" s="234"/>
      <c r="C187" s="234"/>
      <c r="D187" s="234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  <c r="S187" s="234"/>
      <c r="T187" s="234"/>
      <c r="U187" s="234"/>
      <c r="V187" s="234"/>
      <c r="W187" s="234"/>
      <c r="X187" s="234"/>
      <c r="Y187" s="234"/>
      <c r="Z187" s="234"/>
      <c r="AA187" s="234"/>
      <c r="AB187" s="234"/>
      <c r="AC187" s="234"/>
      <c r="AD187" s="234"/>
      <c r="AE187" s="234"/>
      <c r="AF187" s="234"/>
      <c r="AG187" s="234"/>
      <c r="AH187" s="234"/>
      <c r="AI187" s="234"/>
      <c r="AJ187" s="235"/>
    </row>
    <row r="188" spans="1:36" ht="6" customHeight="1">
      <c r="A188" s="236"/>
      <c r="B188" s="237"/>
      <c r="C188" s="237"/>
      <c r="D188" s="237"/>
      <c r="E188" s="237"/>
      <c r="F188" s="237"/>
      <c r="G188" s="237"/>
      <c r="H188" s="237"/>
      <c r="I188" s="237"/>
      <c r="J188" s="237"/>
      <c r="K188" s="237"/>
      <c r="L188" s="237"/>
      <c r="M188" s="237"/>
      <c r="N188" s="237"/>
      <c r="O188" s="237"/>
      <c r="P188" s="237"/>
      <c r="Q188" s="237"/>
      <c r="R188" s="237"/>
      <c r="S188" s="237"/>
      <c r="T188" s="237"/>
      <c r="U188" s="237"/>
      <c r="V188" s="237"/>
      <c r="W188" s="237"/>
      <c r="X188" s="237"/>
      <c r="Y188" s="237"/>
      <c r="Z188" s="237"/>
      <c r="AA188" s="237"/>
      <c r="AB188" s="237"/>
      <c r="AC188" s="237"/>
      <c r="AD188" s="237"/>
      <c r="AE188" s="237"/>
      <c r="AF188" s="237"/>
      <c r="AG188" s="237"/>
      <c r="AH188" s="237"/>
      <c r="AI188" s="237"/>
      <c r="AJ188" s="238"/>
    </row>
    <row r="189" spans="1:36" ht="6" customHeight="1">
      <c r="A189" s="68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69"/>
      <c r="AE189" s="69"/>
      <c r="AF189" s="69"/>
      <c r="AG189" s="69"/>
      <c r="AH189" s="69"/>
      <c r="AI189" s="69"/>
      <c r="AJ189" s="70"/>
    </row>
    <row r="190" spans="1:36" ht="6" customHeight="1">
      <c r="A190" s="239" t="s">
        <v>197</v>
      </c>
      <c r="B190" s="240"/>
      <c r="C190" s="240"/>
      <c r="D190" s="240"/>
      <c r="E190" s="240"/>
      <c r="F190" s="240"/>
      <c r="G190" s="240"/>
      <c r="H190" s="240"/>
      <c r="I190" s="240"/>
      <c r="J190" s="240"/>
      <c r="K190" s="240"/>
      <c r="L190" s="240"/>
      <c r="M190" s="240"/>
      <c r="N190" s="240"/>
      <c r="O190" s="240"/>
      <c r="P190" s="240"/>
      <c r="Q190" s="240"/>
      <c r="R190" s="240"/>
      <c r="S190" s="240"/>
      <c r="T190" s="240"/>
      <c r="U190" s="240"/>
      <c r="V190" s="240"/>
      <c r="W190" s="240"/>
      <c r="X190" s="240"/>
      <c r="Y190" s="240"/>
      <c r="Z190" s="240"/>
      <c r="AA190" s="240"/>
      <c r="AB190" s="240"/>
      <c r="AC190" s="241"/>
      <c r="AD190" s="245" t="s">
        <v>5</v>
      </c>
      <c r="AE190" s="245"/>
      <c r="AF190" s="245"/>
      <c r="AG190" s="245"/>
      <c r="AH190" s="245"/>
      <c r="AI190" s="245"/>
      <c r="AJ190" s="245"/>
    </row>
    <row r="191" spans="1:36" ht="6" customHeight="1">
      <c r="A191" s="242"/>
      <c r="B191" s="243"/>
      <c r="C191" s="243"/>
      <c r="D191" s="243"/>
      <c r="E191" s="243"/>
      <c r="F191" s="243"/>
      <c r="G191" s="243"/>
      <c r="H191" s="243"/>
      <c r="I191" s="243"/>
      <c r="J191" s="243"/>
      <c r="K191" s="243"/>
      <c r="L191" s="243"/>
      <c r="M191" s="243"/>
      <c r="N191" s="243"/>
      <c r="O191" s="243"/>
      <c r="P191" s="243"/>
      <c r="Q191" s="243"/>
      <c r="R191" s="243"/>
      <c r="S191" s="243"/>
      <c r="T191" s="243"/>
      <c r="U191" s="243"/>
      <c r="V191" s="243"/>
      <c r="W191" s="243"/>
      <c r="X191" s="243"/>
      <c r="Y191" s="243"/>
      <c r="Z191" s="243"/>
      <c r="AA191" s="243"/>
      <c r="AB191" s="243"/>
      <c r="AC191" s="244"/>
      <c r="AD191" s="245"/>
      <c r="AE191" s="245"/>
      <c r="AF191" s="245"/>
      <c r="AG191" s="245"/>
      <c r="AH191" s="245"/>
      <c r="AI191" s="245"/>
      <c r="AJ191" s="245"/>
    </row>
    <row r="192" spans="1:36" ht="6" customHeight="1">
      <c r="A192" s="208" t="s">
        <v>0</v>
      </c>
      <c r="B192" s="208"/>
      <c r="C192" s="209" t="s">
        <v>198</v>
      </c>
      <c r="D192" s="210"/>
      <c r="E192" s="210"/>
      <c r="F192" s="210"/>
      <c r="G192" s="210"/>
      <c r="H192" s="210"/>
      <c r="I192" s="210"/>
      <c r="J192" s="210"/>
      <c r="K192" s="210"/>
      <c r="L192" s="210"/>
      <c r="M192" s="210"/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3"/>
      <c r="Z192" s="213"/>
      <c r="AA192" s="213"/>
      <c r="AB192" s="213"/>
      <c r="AC192" s="214"/>
      <c r="AD192" s="246">
        <f>AE183</f>
        <v>4750.87</v>
      </c>
      <c r="AE192" s="247"/>
      <c r="AF192" s="247"/>
      <c r="AG192" s="247"/>
      <c r="AH192" s="247"/>
      <c r="AI192" s="247"/>
      <c r="AJ192" s="248"/>
    </row>
    <row r="193" spans="1:36" ht="6" customHeight="1">
      <c r="A193" s="208"/>
      <c r="B193" s="208"/>
      <c r="C193" s="211"/>
      <c r="D193" s="212"/>
      <c r="E193" s="212"/>
      <c r="F193" s="212"/>
      <c r="G193" s="212"/>
      <c r="H193" s="212"/>
      <c r="I193" s="212"/>
      <c r="J193" s="212"/>
      <c r="K193" s="212"/>
      <c r="L193" s="212"/>
      <c r="M193" s="212"/>
      <c r="N193" s="212"/>
      <c r="O193" s="212"/>
      <c r="P193" s="212"/>
      <c r="Q193" s="212"/>
      <c r="R193" s="212"/>
      <c r="S193" s="212"/>
      <c r="T193" s="212"/>
      <c r="U193" s="212"/>
      <c r="V193" s="212"/>
      <c r="W193" s="212"/>
      <c r="X193" s="212"/>
      <c r="Y193" s="213"/>
      <c r="Z193" s="213"/>
      <c r="AA193" s="213"/>
      <c r="AB193" s="213"/>
      <c r="AC193" s="214"/>
      <c r="AD193" s="249"/>
      <c r="AE193" s="250"/>
      <c r="AF193" s="250"/>
      <c r="AG193" s="250"/>
      <c r="AH193" s="250"/>
      <c r="AI193" s="250"/>
      <c r="AJ193" s="251"/>
    </row>
    <row r="194" spans="1:36" ht="6" customHeight="1">
      <c r="A194" s="208" t="s">
        <v>2</v>
      </c>
      <c r="B194" s="208"/>
      <c r="C194" s="209" t="s">
        <v>201</v>
      </c>
      <c r="D194" s="210"/>
      <c r="E194" s="210"/>
      <c r="F194" s="210"/>
      <c r="G194" s="210"/>
      <c r="H194" s="210"/>
      <c r="I194" s="210"/>
      <c r="J194" s="210"/>
      <c r="K194" s="210"/>
      <c r="L194" s="210"/>
      <c r="M194" s="210"/>
      <c r="N194" s="210"/>
      <c r="O194" s="210"/>
      <c r="P194" s="210"/>
      <c r="Q194" s="210"/>
      <c r="R194" s="210"/>
      <c r="S194" s="210"/>
      <c r="T194" s="210"/>
      <c r="U194" s="210"/>
      <c r="V194" s="210"/>
      <c r="W194" s="210"/>
      <c r="X194" s="210"/>
      <c r="Y194" s="213"/>
      <c r="Z194" s="213"/>
      <c r="AA194" s="213"/>
      <c r="AB194" s="213"/>
      <c r="AC194" s="214"/>
      <c r="AD194" s="215">
        <f>AD192*AD25</f>
        <v>171031.32</v>
      </c>
      <c r="AE194" s="216"/>
      <c r="AF194" s="216"/>
      <c r="AG194" s="216"/>
      <c r="AH194" s="216"/>
      <c r="AI194" s="216"/>
      <c r="AJ194" s="217"/>
    </row>
    <row r="195" spans="1:36" ht="6" customHeight="1">
      <c r="A195" s="208"/>
      <c r="B195" s="208"/>
      <c r="C195" s="211"/>
      <c r="D195" s="212"/>
      <c r="E195" s="212"/>
      <c r="F195" s="212"/>
      <c r="G195" s="212"/>
      <c r="H195" s="212"/>
      <c r="I195" s="212"/>
      <c r="J195" s="212"/>
      <c r="K195" s="212"/>
      <c r="L195" s="212"/>
      <c r="M195" s="212"/>
      <c r="N195" s="212"/>
      <c r="O195" s="212"/>
      <c r="P195" s="212"/>
      <c r="Q195" s="212"/>
      <c r="R195" s="212"/>
      <c r="S195" s="212"/>
      <c r="T195" s="212"/>
      <c r="U195" s="212"/>
      <c r="V195" s="212"/>
      <c r="W195" s="212"/>
      <c r="X195" s="212"/>
      <c r="Y195" s="213"/>
      <c r="Z195" s="213"/>
      <c r="AA195" s="213"/>
      <c r="AB195" s="213"/>
      <c r="AC195" s="214"/>
      <c r="AD195" s="218"/>
      <c r="AE195" s="219"/>
      <c r="AF195" s="219"/>
      <c r="AG195" s="219"/>
      <c r="AH195" s="219"/>
      <c r="AI195" s="219"/>
      <c r="AJ195" s="220"/>
    </row>
  </sheetData>
  <mergeCells count="374">
    <mergeCell ref="A194:B195"/>
    <mergeCell ref="C194:X195"/>
    <mergeCell ref="Y194:AC195"/>
    <mergeCell ref="AD194:AJ195"/>
    <mergeCell ref="A183:AD184"/>
    <mergeCell ref="AE183:AJ184"/>
    <mergeCell ref="A187:AJ188"/>
    <mergeCell ref="A190:AC191"/>
    <mergeCell ref="AD190:AJ191"/>
    <mergeCell ref="A192:B193"/>
    <mergeCell ref="C192:X193"/>
    <mergeCell ref="Y192:AC193"/>
    <mergeCell ref="AD192:AJ193"/>
    <mergeCell ref="A171:L182"/>
    <mergeCell ref="M171:Q182"/>
    <mergeCell ref="R171:V182"/>
    <mergeCell ref="W171:AA182"/>
    <mergeCell ref="AB171:AD182"/>
    <mergeCell ref="AE171:AJ182"/>
    <mergeCell ref="A169:L170"/>
    <mergeCell ref="M169:Q170"/>
    <mergeCell ref="R169:V170"/>
    <mergeCell ref="W169:AA170"/>
    <mergeCell ref="AB169:AD170"/>
    <mergeCell ref="AE169:AJ170"/>
    <mergeCell ref="A160:AJ161"/>
    <mergeCell ref="A162:AJ162"/>
    <mergeCell ref="A163:L168"/>
    <mergeCell ref="M163:Q168"/>
    <mergeCell ref="R163:V168"/>
    <mergeCell ref="W163:AA168"/>
    <mergeCell ref="AB163:AD168"/>
    <mergeCell ref="AE163:AJ168"/>
    <mergeCell ref="A156:AC156"/>
    <mergeCell ref="AD156:AJ156"/>
    <mergeCell ref="A157:B157"/>
    <mergeCell ref="C157:AC157"/>
    <mergeCell ref="AD157:AJ157"/>
    <mergeCell ref="A158:AC158"/>
    <mergeCell ref="AD158:AJ158"/>
    <mergeCell ref="A154:B154"/>
    <mergeCell ref="C154:AC154"/>
    <mergeCell ref="AD154:AJ154"/>
    <mergeCell ref="A155:B155"/>
    <mergeCell ref="C155:AC155"/>
    <mergeCell ref="AD155:AJ155"/>
    <mergeCell ref="A152:B152"/>
    <mergeCell ref="C152:AC152"/>
    <mergeCell ref="AD152:AJ152"/>
    <mergeCell ref="A153:B153"/>
    <mergeCell ref="C153:AC153"/>
    <mergeCell ref="AD153:AJ153"/>
    <mergeCell ref="A146:AC146"/>
    <mergeCell ref="AD146:AJ146"/>
    <mergeCell ref="A148:AJ148"/>
    <mergeCell ref="A150:AC150"/>
    <mergeCell ref="AD150:AJ150"/>
    <mergeCell ref="A151:B151"/>
    <mergeCell ref="C151:AC151"/>
    <mergeCell ref="AD151:AJ151"/>
    <mergeCell ref="AD143:AJ143"/>
    <mergeCell ref="A144:B144"/>
    <mergeCell ref="C144:X144"/>
    <mergeCell ref="Y144:AC144"/>
    <mergeCell ref="AD144:AJ144"/>
    <mergeCell ref="A145:B145"/>
    <mergeCell ref="C145:X145"/>
    <mergeCell ref="Y145:AC145"/>
    <mergeCell ref="AD145:AJ145"/>
    <mergeCell ref="C141:X141"/>
    <mergeCell ref="A142:B142"/>
    <mergeCell ref="C142:X142"/>
    <mergeCell ref="A143:B143"/>
    <mergeCell ref="C143:X143"/>
    <mergeCell ref="Y143:AC143"/>
    <mergeCell ref="A139:B139"/>
    <mergeCell ref="C139:X139"/>
    <mergeCell ref="Y139:AC139"/>
    <mergeCell ref="AD139:AJ139"/>
    <mergeCell ref="A140:B140"/>
    <mergeCell ref="C140:X140"/>
    <mergeCell ref="Y140:AC140"/>
    <mergeCell ref="AD140:AJ140"/>
    <mergeCell ref="A135:AC135"/>
    <mergeCell ref="AD135:AJ135"/>
    <mergeCell ref="A137:AJ137"/>
    <mergeCell ref="A138:B138"/>
    <mergeCell ref="C138:X138"/>
    <mergeCell ref="Y138:AC138"/>
    <mergeCell ref="AD138:AJ138"/>
    <mergeCell ref="A133:B133"/>
    <mergeCell ref="Y133:AC133"/>
    <mergeCell ref="AD133:AJ133"/>
    <mergeCell ref="A134:B134"/>
    <mergeCell ref="Y134:AC134"/>
    <mergeCell ref="AD134:AJ134"/>
    <mergeCell ref="A130:AJ130"/>
    <mergeCell ref="A131:B131"/>
    <mergeCell ref="AD131:AJ131"/>
    <mergeCell ref="A132:B132"/>
    <mergeCell ref="Y132:AC132"/>
    <mergeCell ref="AD132:AJ132"/>
    <mergeCell ref="A127:B127"/>
    <mergeCell ref="C127:AC127"/>
    <mergeCell ref="AD127:AJ127"/>
    <mergeCell ref="A128:AC128"/>
    <mergeCell ref="AD128:AJ128"/>
    <mergeCell ref="A129:AJ129"/>
    <mergeCell ref="A124:AJ124"/>
    <mergeCell ref="A125:B125"/>
    <mergeCell ref="C125:AC125"/>
    <mergeCell ref="AD125:AJ125"/>
    <mergeCell ref="A126:B126"/>
    <mergeCell ref="C126:AC126"/>
    <mergeCell ref="AD126:AJ126"/>
    <mergeCell ref="A121:B121"/>
    <mergeCell ref="C121:AC121"/>
    <mergeCell ref="AD121:AJ121"/>
    <mergeCell ref="A122:AC122"/>
    <mergeCell ref="AD122:AJ122"/>
    <mergeCell ref="A123:AJ123"/>
    <mergeCell ref="A117:X117"/>
    <mergeCell ref="Y117:AC117"/>
    <mergeCell ref="AD117:AJ117"/>
    <mergeCell ref="A118:AJ118"/>
    <mergeCell ref="A119:AJ119"/>
    <mergeCell ref="A120:B120"/>
    <mergeCell ref="C120:X120"/>
    <mergeCell ref="Y120:AC120"/>
    <mergeCell ref="AD120:AJ120"/>
    <mergeCell ref="A115:B115"/>
    <mergeCell ref="C115:X115"/>
    <mergeCell ref="Y115:AC115"/>
    <mergeCell ref="AD115:AJ115"/>
    <mergeCell ref="A116:B116"/>
    <mergeCell ref="C116:X116"/>
    <mergeCell ref="Y116:AC116"/>
    <mergeCell ref="AD116:AJ116"/>
    <mergeCell ref="A113:B113"/>
    <mergeCell ref="C113:X113"/>
    <mergeCell ref="Y113:AC113"/>
    <mergeCell ref="AD113:AJ113"/>
    <mergeCell ref="A114:B114"/>
    <mergeCell ref="C114:X114"/>
    <mergeCell ref="Y114:AC114"/>
    <mergeCell ref="AD114:AJ114"/>
    <mergeCell ref="A111:B111"/>
    <mergeCell ref="C111:X111"/>
    <mergeCell ref="Y111:AC111"/>
    <mergeCell ref="AD111:AJ111"/>
    <mergeCell ref="A112:B112"/>
    <mergeCell ref="C112:X112"/>
    <mergeCell ref="Y112:AC112"/>
    <mergeCell ref="AD112:AJ112"/>
    <mergeCell ref="A107:AJ107"/>
    <mergeCell ref="A108:AJ108"/>
    <mergeCell ref="A109:AJ109"/>
    <mergeCell ref="A110:B110"/>
    <mergeCell ref="C110:X110"/>
    <mergeCell ref="Y110:AC110"/>
    <mergeCell ref="AD110:AJ110"/>
    <mergeCell ref="A105:B105"/>
    <mergeCell ref="C105:X105"/>
    <mergeCell ref="Y105:AC105"/>
    <mergeCell ref="AD105:AJ105"/>
    <mergeCell ref="A106:X106"/>
    <mergeCell ref="Y106:AC106"/>
    <mergeCell ref="AD106:AJ106"/>
    <mergeCell ref="A103:B103"/>
    <mergeCell ref="C103:X103"/>
    <mergeCell ref="Y103:AC103"/>
    <mergeCell ref="AD103:AJ103"/>
    <mergeCell ref="A104:B104"/>
    <mergeCell ref="C104:X104"/>
    <mergeCell ref="Y104:AC104"/>
    <mergeCell ref="AD104:AJ104"/>
    <mergeCell ref="A101:B101"/>
    <mergeCell ref="C101:X101"/>
    <mergeCell ref="Y101:AC101"/>
    <mergeCell ref="AD101:AJ101"/>
    <mergeCell ref="A102:B102"/>
    <mergeCell ref="C102:X102"/>
    <mergeCell ref="Y102:AC102"/>
    <mergeCell ref="AD102:AJ102"/>
    <mergeCell ref="A98:AJ98"/>
    <mergeCell ref="A99:B99"/>
    <mergeCell ref="C99:X99"/>
    <mergeCell ref="Y99:AC99"/>
    <mergeCell ref="AD99:AJ99"/>
    <mergeCell ref="A100:B100"/>
    <mergeCell ref="C100:X100"/>
    <mergeCell ref="Y100:AC100"/>
    <mergeCell ref="AD100:AJ100"/>
    <mergeCell ref="A95:B95"/>
    <mergeCell ref="C95:AC95"/>
    <mergeCell ref="AD95:AJ95"/>
    <mergeCell ref="A96:AC96"/>
    <mergeCell ref="AD96:AJ96"/>
    <mergeCell ref="A97:AJ97"/>
    <mergeCell ref="A93:B93"/>
    <mergeCell ref="C93:AC93"/>
    <mergeCell ref="AD93:AJ93"/>
    <mergeCell ref="A94:B94"/>
    <mergeCell ref="C94:AC94"/>
    <mergeCell ref="AD94:AJ94"/>
    <mergeCell ref="A89:AC89"/>
    <mergeCell ref="AD89:AJ89"/>
    <mergeCell ref="A90:AJ90"/>
    <mergeCell ref="A91:AJ91"/>
    <mergeCell ref="A92:B92"/>
    <mergeCell ref="C92:AC92"/>
    <mergeCell ref="AD92:AJ92"/>
    <mergeCell ref="A87:B87"/>
    <mergeCell ref="C87:AC87"/>
    <mergeCell ref="AD87:AJ87"/>
    <mergeCell ref="A88:B88"/>
    <mergeCell ref="C88:AC88"/>
    <mergeCell ref="AD88:AJ88"/>
    <mergeCell ref="A85:B85"/>
    <mergeCell ref="C85:AC85"/>
    <mergeCell ref="AD85:AJ85"/>
    <mergeCell ref="A86:B86"/>
    <mergeCell ref="C86:AC86"/>
    <mergeCell ref="AD86:AJ86"/>
    <mergeCell ref="A81:X81"/>
    <mergeCell ref="Y81:AC81"/>
    <mergeCell ref="AD81:AJ81"/>
    <mergeCell ref="A83:AJ83"/>
    <mergeCell ref="A84:B84"/>
    <mergeCell ref="C84:AC84"/>
    <mergeCell ref="AD84:AJ84"/>
    <mergeCell ref="A79:B79"/>
    <mergeCell ref="C79:X79"/>
    <mergeCell ref="Y79:AC79"/>
    <mergeCell ref="AD79:AJ79"/>
    <mergeCell ref="A80:B80"/>
    <mergeCell ref="C80:X80"/>
    <mergeCell ref="Y80:AC80"/>
    <mergeCell ref="AD80:AJ80"/>
    <mergeCell ref="A77:B77"/>
    <mergeCell ref="C77:X77"/>
    <mergeCell ref="Y77:AC77"/>
    <mergeCell ref="AD77:AJ77"/>
    <mergeCell ref="A78:B78"/>
    <mergeCell ref="C78:X78"/>
    <mergeCell ref="Y78:AC78"/>
    <mergeCell ref="AD78:AJ78"/>
    <mergeCell ref="A75:B75"/>
    <mergeCell ref="C75:X75"/>
    <mergeCell ref="Y75:AC75"/>
    <mergeCell ref="AD75:AJ75"/>
    <mergeCell ref="A76:B76"/>
    <mergeCell ref="C76:X76"/>
    <mergeCell ref="Y76:AC76"/>
    <mergeCell ref="AD76:AJ76"/>
    <mergeCell ref="A73:B73"/>
    <mergeCell ref="C73:X73"/>
    <mergeCell ref="Y73:AC73"/>
    <mergeCell ref="AD73:AJ73"/>
    <mergeCell ref="A74:B74"/>
    <mergeCell ref="C74:X74"/>
    <mergeCell ref="Y74:AC74"/>
    <mergeCell ref="AD74:AJ74"/>
    <mergeCell ref="A69:X69"/>
    <mergeCell ref="Y69:AC69"/>
    <mergeCell ref="AD69:AJ69"/>
    <mergeCell ref="A71:AJ71"/>
    <mergeCell ref="A72:B72"/>
    <mergeCell ref="C72:X72"/>
    <mergeCell ref="Y72:AC72"/>
    <mergeCell ref="AD72:AJ72"/>
    <mergeCell ref="A67:B67"/>
    <mergeCell ref="C67:X67"/>
    <mergeCell ref="Y67:AC67"/>
    <mergeCell ref="AD67:AJ67"/>
    <mergeCell ref="A68:B68"/>
    <mergeCell ref="C68:X68"/>
    <mergeCell ref="Y68:AC68"/>
    <mergeCell ref="AD68:AJ68"/>
    <mergeCell ref="A64:AJ64"/>
    <mergeCell ref="A65:AJ65"/>
    <mergeCell ref="A66:B66"/>
    <mergeCell ref="C66:X66"/>
    <mergeCell ref="Y66:AC66"/>
    <mergeCell ref="AD66:AJ66"/>
    <mergeCell ref="A61:B61"/>
    <mergeCell ref="C61:X61"/>
    <mergeCell ref="Y61:AC61"/>
    <mergeCell ref="AD61:AJ61"/>
    <mergeCell ref="A62:AC62"/>
    <mergeCell ref="AD62:AJ62"/>
    <mergeCell ref="A59:B59"/>
    <mergeCell ref="C59:X59"/>
    <mergeCell ref="Y59:AC59"/>
    <mergeCell ref="AD59:AJ59"/>
    <mergeCell ref="A60:B60"/>
    <mergeCell ref="C60:X60"/>
    <mergeCell ref="Y60:AC60"/>
    <mergeCell ref="AD60:AJ60"/>
    <mergeCell ref="A57:B57"/>
    <mergeCell ref="C57:X57"/>
    <mergeCell ref="Y57:AC57"/>
    <mergeCell ref="AD57:AJ57"/>
    <mergeCell ref="A58:B58"/>
    <mergeCell ref="C58:X58"/>
    <mergeCell ref="Y58:AC58"/>
    <mergeCell ref="AD58:AJ58"/>
    <mergeCell ref="A55:B55"/>
    <mergeCell ref="C55:X55"/>
    <mergeCell ref="Y55:AC55"/>
    <mergeCell ref="AD55:AJ55"/>
    <mergeCell ref="A56:B56"/>
    <mergeCell ref="C56:X56"/>
    <mergeCell ref="Y56:AC56"/>
    <mergeCell ref="AD56:AJ56"/>
    <mergeCell ref="A48:B49"/>
    <mergeCell ref="C48:AC49"/>
    <mergeCell ref="AD48:AJ49"/>
    <mergeCell ref="A51:AJ52"/>
    <mergeCell ref="A53:B54"/>
    <mergeCell ref="C53:X54"/>
    <mergeCell ref="Y53:AC54"/>
    <mergeCell ref="AD53:AJ54"/>
    <mergeCell ref="A44:B45"/>
    <mergeCell ref="C44:AC45"/>
    <mergeCell ref="AD44:AJ45"/>
    <mergeCell ref="A46:B47"/>
    <mergeCell ref="C46:AC47"/>
    <mergeCell ref="AD46:AJ47"/>
    <mergeCell ref="A41:B42"/>
    <mergeCell ref="C41:AC42"/>
    <mergeCell ref="AD41:AJ42"/>
    <mergeCell ref="A43:B43"/>
    <mergeCell ref="C43:AC43"/>
    <mergeCell ref="AD43:AJ43"/>
    <mergeCell ref="A33:X33"/>
    <mergeCell ref="Y33:AC33"/>
    <mergeCell ref="AD33:AJ33"/>
    <mergeCell ref="A35:AJ35"/>
    <mergeCell ref="A37:AJ38"/>
    <mergeCell ref="A39:AJ40"/>
    <mergeCell ref="C26:Z27"/>
    <mergeCell ref="A28:AJ29"/>
    <mergeCell ref="A30:P31"/>
    <mergeCell ref="Q30:AJ31"/>
    <mergeCell ref="A32:X32"/>
    <mergeCell ref="Y32:AC32"/>
    <mergeCell ref="AD32:AJ32"/>
    <mergeCell ref="A24:B24"/>
    <mergeCell ref="C24:AC24"/>
    <mergeCell ref="AD24:AJ24"/>
    <mergeCell ref="A25:B25"/>
    <mergeCell ref="C25:AC25"/>
    <mergeCell ref="AD25:AJ25"/>
    <mergeCell ref="A18:AJ18"/>
    <mergeCell ref="A20:AJ21"/>
    <mergeCell ref="A22:B22"/>
    <mergeCell ref="C22:AC22"/>
    <mergeCell ref="AD22:AJ22"/>
    <mergeCell ref="A23:B23"/>
    <mergeCell ref="C23:AC23"/>
    <mergeCell ref="AD23:AJ23"/>
    <mergeCell ref="A10:AJ10"/>
    <mergeCell ref="A11:AJ11"/>
    <mergeCell ref="A12:AJ12"/>
    <mergeCell ref="A13:AJ13"/>
    <mergeCell ref="A14:AJ15"/>
    <mergeCell ref="A16:AJ17"/>
    <mergeCell ref="A2:AJ2"/>
    <mergeCell ref="A3:AJ3"/>
    <mergeCell ref="A4:AJ4"/>
    <mergeCell ref="A5:AJ5"/>
    <mergeCell ref="A8:AJ8"/>
    <mergeCell ref="A9:AJ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8" orientation="portrait" r:id="rId1"/>
  <headerFooter>
    <oddFooter>&amp;L&amp;F&amp;C&amp;P/&amp;N&amp;R&amp;A</oddFooter>
  </headerFooter>
  <rowBreaks count="1" manualBreakCount="1">
    <brk id="146" max="35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/>
  </sheetPr>
  <dimension ref="A1:AJ195"/>
  <sheetViews>
    <sheetView showGridLines="0" zoomScaleNormal="100" zoomScaleSheetLayoutView="120" workbookViewId="0">
      <selection activeCell="AD87" sqref="AD87:AJ87"/>
    </sheetView>
  </sheetViews>
  <sheetFormatPr defaultColWidth="2.42578125" defaultRowHeight="6" customHeight="1"/>
  <cols>
    <col min="1" max="29" width="2.42578125" style="34"/>
    <col min="30" max="30" width="11.140625" style="34" customWidth="1"/>
    <col min="31" max="16384" width="2.42578125" style="34"/>
  </cols>
  <sheetData>
    <row r="1" spans="1:36" ht="12.75">
      <c r="A1" s="16"/>
      <c r="B1" s="16"/>
      <c r="C1" s="16"/>
      <c r="D1" s="16"/>
    </row>
    <row r="2" spans="1:36" ht="12.75">
      <c r="A2" s="438" t="s">
        <v>31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38"/>
      <c r="AE2" s="438"/>
      <c r="AF2" s="438"/>
      <c r="AG2" s="438"/>
      <c r="AH2" s="438"/>
      <c r="AI2" s="438"/>
      <c r="AJ2" s="438"/>
    </row>
    <row r="3" spans="1:36" ht="12.75">
      <c r="A3" s="438" t="s">
        <v>264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  <c r="AA3" s="438"/>
      <c r="AB3" s="438"/>
      <c r="AC3" s="438"/>
      <c r="AD3" s="438"/>
      <c r="AE3" s="438"/>
      <c r="AF3" s="438"/>
      <c r="AG3" s="438"/>
      <c r="AH3" s="438"/>
      <c r="AI3" s="438"/>
      <c r="AJ3" s="438"/>
    </row>
    <row r="4" spans="1:36" ht="12.75">
      <c r="A4" s="438" t="s">
        <v>32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38"/>
      <c r="V4" s="438"/>
      <c r="W4" s="438"/>
      <c r="X4" s="438"/>
      <c r="Y4" s="438"/>
      <c r="Z4" s="438"/>
      <c r="AA4" s="438"/>
      <c r="AB4" s="438"/>
      <c r="AC4" s="438"/>
      <c r="AD4" s="438"/>
      <c r="AE4" s="438"/>
      <c r="AF4" s="438"/>
      <c r="AG4" s="438"/>
      <c r="AH4" s="438"/>
      <c r="AI4" s="438"/>
      <c r="AJ4" s="438"/>
    </row>
    <row r="5" spans="1:36" ht="12.75">
      <c r="A5" s="438" t="s">
        <v>33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438"/>
      <c r="AI5" s="438"/>
      <c r="AJ5" s="438"/>
    </row>
    <row r="6" spans="1:36" ht="12.75"/>
    <row r="7" spans="1:36" ht="12.75"/>
    <row r="8" spans="1:36" s="35" customFormat="1" ht="12.75">
      <c r="A8" s="439"/>
      <c r="B8" s="439"/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439"/>
    </row>
    <row r="9" spans="1:36" s="35" customFormat="1" ht="16.5" customHeight="1">
      <c r="A9" s="440" t="s">
        <v>199</v>
      </c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440"/>
      <c r="T9" s="440"/>
      <c r="U9" s="440"/>
      <c r="V9" s="440"/>
      <c r="W9" s="440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  <c r="AI9" s="440"/>
      <c r="AJ9" s="440"/>
    </row>
    <row r="10" spans="1:36" s="35" customFormat="1" ht="12.75" customHeight="1">
      <c r="A10" s="428" t="s">
        <v>90</v>
      </c>
      <c r="B10" s="428"/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8"/>
      <c r="T10" s="428"/>
      <c r="U10" s="428"/>
      <c r="V10" s="428"/>
      <c r="W10" s="428"/>
      <c r="X10" s="428"/>
      <c r="Y10" s="428"/>
      <c r="Z10" s="428"/>
      <c r="AA10" s="428"/>
      <c r="AB10" s="428"/>
      <c r="AC10" s="428"/>
      <c r="AD10" s="428"/>
      <c r="AE10" s="428"/>
      <c r="AF10" s="428"/>
      <c r="AG10" s="428"/>
      <c r="AH10" s="428"/>
      <c r="AI10" s="428"/>
      <c r="AJ10" s="428"/>
    </row>
    <row r="11" spans="1:36" s="35" customFormat="1" ht="10.5" customHeight="1">
      <c r="A11" s="429"/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29"/>
      <c r="AE11" s="429"/>
      <c r="AF11" s="429"/>
      <c r="AG11" s="429"/>
      <c r="AH11" s="429"/>
      <c r="AI11" s="429"/>
      <c r="AJ11" s="429"/>
    </row>
    <row r="12" spans="1:36" s="35" customFormat="1" ht="12" customHeight="1">
      <c r="A12" s="430" t="s">
        <v>283</v>
      </c>
      <c r="B12" s="430"/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430"/>
      <c r="Z12" s="430"/>
      <c r="AA12" s="430"/>
      <c r="AB12" s="430"/>
      <c r="AC12" s="430"/>
      <c r="AD12" s="430"/>
      <c r="AE12" s="430"/>
      <c r="AF12" s="430"/>
      <c r="AG12" s="430"/>
      <c r="AH12" s="430"/>
      <c r="AI12" s="430"/>
      <c r="AJ12" s="430"/>
    </row>
    <row r="13" spans="1:36" s="35" customFormat="1" ht="11.25" customHeight="1">
      <c r="A13" s="431"/>
      <c r="B13" s="431"/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431"/>
      <c r="AF13" s="431"/>
      <c r="AG13" s="431"/>
      <c r="AH13" s="431"/>
      <c r="AI13" s="431"/>
      <c r="AJ13" s="431"/>
    </row>
    <row r="14" spans="1:36" s="35" customFormat="1" ht="6" customHeight="1">
      <c r="A14" s="432" t="s">
        <v>268</v>
      </c>
      <c r="B14" s="433"/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4"/>
    </row>
    <row r="15" spans="1:36" s="35" customFormat="1" ht="6" customHeight="1">
      <c r="A15" s="432"/>
      <c r="B15" s="433"/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4"/>
    </row>
    <row r="16" spans="1:36" s="35" customFormat="1" ht="6" customHeight="1">
      <c r="A16" s="435" t="s">
        <v>91</v>
      </c>
      <c r="B16" s="436"/>
      <c r="C16" s="436"/>
      <c r="D16" s="436"/>
      <c r="E16" s="436"/>
      <c r="F16" s="436"/>
      <c r="G16" s="436"/>
      <c r="H16" s="436"/>
      <c r="I16" s="436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6"/>
      <c r="AE16" s="436"/>
      <c r="AF16" s="436"/>
      <c r="AG16" s="436"/>
      <c r="AH16" s="436"/>
      <c r="AI16" s="436"/>
      <c r="AJ16" s="437"/>
    </row>
    <row r="17" spans="1:36" s="35" customFormat="1" ht="6" customHeight="1">
      <c r="A17" s="435"/>
      <c r="B17" s="436"/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6"/>
      <c r="AE17" s="436"/>
      <c r="AF17" s="436"/>
      <c r="AG17" s="436"/>
      <c r="AH17" s="436"/>
      <c r="AI17" s="436"/>
      <c r="AJ17" s="437"/>
    </row>
    <row r="18" spans="1:36" s="35" customFormat="1" ht="12.75">
      <c r="A18" s="432" t="s">
        <v>92</v>
      </c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433"/>
      <c r="AE18" s="433"/>
      <c r="AF18" s="433"/>
      <c r="AG18" s="433"/>
      <c r="AH18" s="433"/>
      <c r="AI18" s="433"/>
      <c r="AJ18" s="434"/>
    </row>
    <row r="19" spans="1:36" s="35" customFormat="1" ht="13.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</row>
    <row r="20" spans="1:36" s="35" customFormat="1" ht="6" customHeight="1">
      <c r="A20" s="441" t="s">
        <v>93</v>
      </c>
      <c r="B20" s="442"/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442"/>
      <c r="AA20" s="442"/>
      <c r="AB20" s="442"/>
      <c r="AC20" s="442"/>
      <c r="AD20" s="442"/>
      <c r="AE20" s="442"/>
      <c r="AF20" s="442"/>
      <c r="AG20" s="442"/>
      <c r="AH20" s="442"/>
      <c r="AI20" s="442"/>
      <c r="AJ20" s="443"/>
    </row>
    <row r="21" spans="1:36" s="35" customFormat="1" ht="6" customHeight="1">
      <c r="A21" s="444"/>
      <c r="B21" s="445"/>
      <c r="C21" s="445"/>
      <c r="D21" s="445"/>
      <c r="E21" s="445"/>
      <c r="F21" s="445"/>
      <c r="G21" s="445"/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5"/>
      <c r="AA21" s="445"/>
      <c r="AB21" s="445"/>
      <c r="AC21" s="445"/>
      <c r="AD21" s="445"/>
      <c r="AE21" s="445"/>
      <c r="AF21" s="445"/>
      <c r="AG21" s="445"/>
      <c r="AH21" s="445"/>
      <c r="AI21" s="445"/>
      <c r="AJ21" s="446"/>
    </row>
    <row r="22" spans="1:36" s="35" customFormat="1" ht="13.5" customHeight="1">
      <c r="A22" s="314" t="s">
        <v>0</v>
      </c>
      <c r="B22" s="214"/>
      <c r="C22" s="301" t="s">
        <v>94</v>
      </c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3"/>
      <c r="AD22" s="447" t="s">
        <v>95</v>
      </c>
      <c r="AE22" s="448"/>
      <c r="AF22" s="448"/>
      <c r="AG22" s="448"/>
      <c r="AH22" s="448"/>
      <c r="AI22" s="448"/>
      <c r="AJ22" s="449"/>
    </row>
    <row r="23" spans="1:36" s="35" customFormat="1" ht="12" customHeight="1">
      <c r="A23" s="314" t="s">
        <v>1</v>
      </c>
      <c r="B23" s="214"/>
      <c r="C23" s="301" t="s">
        <v>96</v>
      </c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3"/>
      <c r="AD23" s="425" t="s">
        <v>273</v>
      </c>
      <c r="AE23" s="426"/>
      <c r="AF23" s="426"/>
      <c r="AG23" s="426"/>
      <c r="AH23" s="426"/>
      <c r="AI23" s="426"/>
      <c r="AJ23" s="427"/>
    </row>
    <row r="24" spans="1:36" s="35" customFormat="1" ht="24.95" customHeight="1">
      <c r="A24" s="314" t="s">
        <v>2</v>
      </c>
      <c r="B24" s="214"/>
      <c r="C24" s="301" t="s">
        <v>97</v>
      </c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3"/>
      <c r="AD24" s="495" t="s">
        <v>311</v>
      </c>
      <c r="AE24" s="423"/>
      <c r="AF24" s="423"/>
      <c r="AG24" s="423"/>
      <c r="AH24" s="423"/>
      <c r="AI24" s="423"/>
      <c r="AJ24" s="424"/>
    </row>
    <row r="25" spans="1:36" s="35" customFormat="1" ht="12.75" customHeight="1">
      <c r="A25" s="314" t="s">
        <v>3</v>
      </c>
      <c r="B25" s="214"/>
      <c r="C25" s="301" t="s">
        <v>98</v>
      </c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3"/>
      <c r="AD25" s="422">
        <v>36</v>
      </c>
      <c r="AE25" s="423"/>
      <c r="AF25" s="423"/>
      <c r="AG25" s="423"/>
      <c r="AH25" s="423"/>
      <c r="AI25" s="423"/>
      <c r="AJ25" s="424"/>
    </row>
    <row r="26" spans="1:36" s="35" customFormat="1" ht="6" customHeight="1">
      <c r="A26" s="37"/>
      <c r="B26" s="38"/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0"/>
      <c r="X26" s="400"/>
      <c r="Y26" s="400"/>
      <c r="Z26" s="400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35" customFormat="1" ht="6" customHeight="1">
      <c r="A27" s="37"/>
      <c r="B27" s="37"/>
      <c r="C27" s="400"/>
      <c r="D27" s="400"/>
      <c r="E27" s="400"/>
      <c r="F27" s="400"/>
      <c r="G27" s="400"/>
      <c r="H27" s="400"/>
      <c r="I27" s="400"/>
      <c r="J27" s="400"/>
      <c r="K27" s="400"/>
      <c r="L27" s="400"/>
      <c r="M27" s="400"/>
      <c r="N27" s="400"/>
      <c r="O27" s="400"/>
      <c r="P27" s="400"/>
      <c r="Q27" s="400"/>
      <c r="R27" s="400"/>
      <c r="S27" s="400"/>
      <c r="T27" s="400"/>
      <c r="U27" s="400"/>
      <c r="V27" s="400"/>
      <c r="W27" s="400"/>
      <c r="X27" s="400"/>
      <c r="Y27" s="400"/>
      <c r="Z27" s="400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35" customFormat="1" ht="6" customHeight="1">
      <c r="A28" s="401" t="s">
        <v>99</v>
      </c>
      <c r="B28" s="402"/>
      <c r="C28" s="402"/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402"/>
      <c r="Y28" s="402"/>
      <c r="Z28" s="402"/>
      <c r="AA28" s="402"/>
      <c r="AB28" s="402"/>
      <c r="AC28" s="402"/>
      <c r="AD28" s="402"/>
      <c r="AE28" s="402"/>
      <c r="AF28" s="402"/>
      <c r="AG28" s="402"/>
      <c r="AH28" s="402"/>
      <c r="AI28" s="402"/>
      <c r="AJ28" s="403"/>
    </row>
    <row r="29" spans="1:36" s="35" customFormat="1" ht="6" customHeight="1">
      <c r="A29" s="404"/>
      <c r="B29" s="405"/>
      <c r="C29" s="405"/>
      <c r="D29" s="405"/>
      <c r="E29" s="405"/>
      <c r="F29" s="405"/>
      <c r="G29" s="405"/>
      <c r="H29" s="405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405"/>
      <c r="Y29" s="405"/>
      <c r="Z29" s="405"/>
      <c r="AA29" s="405"/>
      <c r="AB29" s="405"/>
      <c r="AC29" s="405"/>
      <c r="AD29" s="405"/>
      <c r="AE29" s="405"/>
      <c r="AF29" s="405"/>
      <c r="AG29" s="405"/>
      <c r="AH29" s="405"/>
      <c r="AI29" s="405"/>
      <c r="AJ29" s="406"/>
    </row>
    <row r="30" spans="1:36" s="35" customFormat="1" ht="6" customHeight="1">
      <c r="A30" s="209" t="s">
        <v>100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357"/>
      <c r="Q30" s="407" t="s">
        <v>275</v>
      </c>
      <c r="R30" s="408"/>
      <c r="S30" s="408"/>
      <c r="T30" s="408"/>
      <c r="U30" s="408"/>
      <c r="V30" s="408"/>
      <c r="W30" s="408"/>
      <c r="X30" s="408"/>
      <c r="Y30" s="408"/>
      <c r="Z30" s="408"/>
      <c r="AA30" s="408"/>
      <c r="AB30" s="408"/>
      <c r="AC30" s="408"/>
      <c r="AD30" s="408"/>
      <c r="AE30" s="408"/>
      <c r="AF30" s="408"/>
      <c r="AG30" s="408"/>
      <c r="AH30" s="408"/>
      <c r="AI30" s="408"/>
      <c r="AJ30" s="409"/>
    </row>
    <row r="31" spans="1:36" s="35" customFormat="1" ht="6" customHeight="1">
      <c r="A31" s="211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358"/>
      <c r="Q31" s="410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1"/>
      <c r="AH31" s="411"/>
      <c r="AI31" s="411"/>
      <c r="AJ31" s="412"/>
    </row>
    <row r="32" spans="1:36" s="35" customFormat="1" ht="12.75">
      <c r="A32" s="413" t="s">
        <v>101</v>
      </c>
      <c r="B32" s="414"/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5"/>
      <c r="Y32" s="416" t="s">
        <v>102</v>
      </c>
      <c r="Z32" s="417"/>
      <c r="AA32" s="417"/>
      <c r="AB32" s="417"/>
      <c r="AC32" s="418"/>
      <c r="AD32" s="416" t="s">
        <v>103</v>
      </c>
      <c r="AE32" s="417"/>
      <c r="AF32" s="417"/>
      <c r="AG32" s="417"/>
      <c r="AH32" s="417"/>
      <c r="AI32" s="417"/>
      <c r="AJ32" s="418"/>
    </row>
    <row r="33" spans="1:36" s="35" customFormat="1" ht="38.25" customHeight="1">
      <c r="A33" s="391" t="s">
        <v>280</v>
      </c>
      <c r="B33" s="392"/>
      <c r="C33" s="392"/>
      <c r="D33" s="392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92"/>
      <c r="T33" s="392"/>
      <c r="U33" s="392"/>
      <c r="V33" s="392"/>
      <c r="W33" s="392"/>
      <c r="X33" s="393"/>
      <c r="Y33" s="394" t="s">
        <v>104</v>
      </c>
      <c r="Z33" s="395"/>
      <c r="AA33" s="395"/>
      <c r="AB33" s="395"/>
      <c r="AC33" s="396"/>
      <c r="AD33" s="397">
        <v>1</v>
      </c>
      <c r="AE33" s="398"/>
      <c r="AF33" s="398"/>
      <c r="AG33" s="398"/>
      <c r="AH33" s="398"/>
      <c r="AI33" s="398"/>
      <c r="AJ33" s="399"/>
    </row>
    <row r="34" spans="1:36" s="35" customFormat="1" ht="6" customHeight="1">
      <c r="A34" s="37"/>
      <c r="B34" s="37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37"/>
      <c r="AB34" s="37"/>
      <c r="AC34" s="37"/>
      <c r="AD34" s="37"/>
      <c r="AE34" s="37"/>
      <c r="AF34" s="37"/>
      <c r="AG34" s="37"/>
      <c r="AH34" s="37"/>
      <c r="AI34" s="37"/>
      <c r="AJ34" s="37"/>
    </row>
    <row r="35" spans="1:36" s="35" customFormat="1" ht="12.75" customHeight="1">
      <c r="A35" s="325" t="s">
        <v>105</v>
      </c>
      <c r="B35" s="325"/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5"/>
      <c r="W35" s="325"/>
      <c r="X35" s="325"/>
      <c r="Y35" s="325"/>
      <c r="Z35" s="325"/>
      <c r="AA35" s="325"/>
      <c r="AB35" s="325"/>
      <c r="AC35" s="325"/>
      <c r="AD35" s="325"/>
      <c r="AE35" s="325"/>
      <c r="AF35" s="325"/>
      <c r="AG35" s="325"/>
      <c r="AH35" s="325"/>
      <c r="AI35" s="325"/>
      <c r="AJ35" s="325"/>
    </row>
    <row r="36" spans="1:36" s="35" customFormat="1" ht="6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</row>
    <row r="37" spans="1:36" s="35" customFormat="1" ht="6" customHeight="1">
      <c r="A37" s="361" t="s">
        <v>106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2"/>
      <c r="AA37" s="362"/>
      <c r="AB37" s="362"/>
      <c r="AC37" s="362"/>
      <c r="AD37" s="362"/>
      <c r="AE37" s="362"/>
      <c r="AF37" s="362"/>
      <c r="AG37" s="362"/>
      <c r="AH37" s="362"/>
      <c r="AI37" s="362"/>
      <c r="AJ37" s="363"/>
    </row>
    <row r="38" spans="1:36" s="35" customFormat="1" ht="6" customHeight="1">
      <c r="A38" s="364"/>
      <c r="B38" s="365"/>
      <c r="C38" s="365"/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65"/>
      <c r="X38" s="365"/>
      <c r="Y38" s="365"/>
      <c r="Z38" s="365"/>
      <c r="AA38" s="365"/>
      <c r="AB38" s="365"/>
      <c r="AC38" s="365"/>
      <c r="AD38" s="365"/>
      <c r="AE38" s="365"/>
      <c r="AF38" s="365"/>
      <c r="AG38" s="365"/>
      <c r="AH38" s="365"/>
      <c r="AI38" s="365"/>
      <c r="AJ38" s="366"/>
    </row>
    <row r="39" spans="1:36" s="35" customFormat="1" ht="6" customHeight="1">
      <c r="A39" s="367" t="s">
        <v>107</v>
      </c>
      <c r="B39" s="377"/>
      <c r="C39" s="377"/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7"/>
      <c r="W39" s="377"/>
      <c r="X39" s="377"/>
      <c r="Y39" s="377"/>
      <c r="Z39" s="377"/>
      <c r="AA39" s="377"/>
      <c r="AB39" s="377"/>
      <c r="AC39" s="377"/>
      <c r="AD39" s="377"/>
      <c r="AE39" s="377"/>
      <c r="AF39" s="377"/>
      <c r="AG39" s="377"/>
      <c r="AH39" s="377"/>
      <c r="AI39" s="377"/>
      <c r="AJ39" s="368"/>
    </row>
    <row r="40" spans="1:36" s="35" customFormat="1" ht="6" customHeight="1">
      <c r="A40" s="369"/>
      <c r="B40" s="378"/>
      <c r="C40" s="378"/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8"/>
      <c r="AD40" s="378"/>
      <c r="AE40" s="378"/>
      <c r="AF40" s="378"/>
      <c r="AG40" s="378"/>
      <c r="AH40" s="378"/>
      <c r="AI40" s="378"/>
      <c r="AJ40" s="370"/>
    </row>
    <row r="41" spans="1:36" s="35" customFormat="1" ht="6" customHeight="1">
      <c r="A41" s="208">
        <v>1</v>
      </c>
      <c r="B41" s="208"/>
      <c r="C41" s="209" t="s">
        <v>108</v>
      </c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357"/>
      <c r="AD41" s="387" t="s">
        <v>200</v>
      </c>
      <c r="AE41" s="387"/>
      <c r="AF41" s="387"/>
      <c r="AG41" s="387"/>
      <c r="AH41" s="387"/>
      <c r="AI41" s="387"/>
      <c r="AJ41" s="387"/>
    </row>
    <row r="42" spans="1:36" s="35" customFormat="1" ht="6" customHeight="1">
      <c r="A42" s="208"/>
      <c r="B42" s="208"/>
      <c r="C42" s="211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358"/>
      <c r="AD42" s="387"/>
      <c r="AE42" s="387"/>
      <c r="AF42" s="387"/>
      <c r="AG42" s="387"/>
      <c r="AH42" s="387"/>
      <c r="AI42" s="387"/>
      <c r="AJ42" s="387"/>
    </row>
    <row r="43" spans="1:36" s="35" customFormat="1" ht="12.75" customHeight="1">
      <c r="A43" s="314">
        <v>2</v>
      </c>
      <c r="B43" s="214"/>
      <c r="C43" s="301" t="s">
        <v>109</v>
      </c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3"/>
      <c r="AD43" s="388" t="s">
        <v>281</v>
      </c>
      <c r="AE43" s="389"/>
      <c r="AF43" s="389"/>
      <c r="AG43" s="389"/>
      <c r="AH43" s="389"/>
      <c r="AI43" s="389"/>
      <c r="AJ43" s="390"/>
    </row>
    <row r="44" spans="1:36" s="35" customFormat="1" ht="6" customHeight="1">
      <c r="A44" s="208">
        <v>3</v>
      </c>
      <c r="B44" s="208"/>
      <c r="C44" s="209" t="s">
        <v>110</v>
      </c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357"/>
      <c r="AD44" s="380">
        <v>1103</v>
      </c>
      <c r="AE44" s="381"/>
      <c r="AF44" s="381"/>
      <c r="AG44" s="381"/>
      <c r="AH44" s="381"/>
      <c r="AI44" s="381"/>
      <c r="AJ44" s="382"/>
    </row>
    <row r="45" spans="1:36" s="35" customFormat="1" ht="6" customHeight="1">
      <c r="A45" s="208"/>
      <c r="B45" s="208"/>
      <c r="C45" s="211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358"/>
      <c r="AD45" s="383"/>
      <c r="AE45" s="384"/>
      <c r="AF45" s="384"/>
      <c r="AG45" s="384"/>
      <c r="AH45" s="384"/>
      <c r="AI45" s="384"/>
      <c r="AJ45" s="385"/>
    </row>
    <row r="46" spans="1:36" s="35" customFormat="1" ht="6" customHeight="1">
      <c r="A46" s="208">
        <v>4</v>
      </c>
      <c r="B46" s="208"/>
      <c r="C46" s="209" t="s">
        <v>111</v>
      </c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357"/>
      <c r="AD46" s="386" t="s">
        <v>313</v>
      </c>
      <c r="AE46" s="386"/>
      <c r="AF46" s="386"/>
      <c r="AG46" s="386"/>
      <c r="AH46" s="386"/>
      <c r="AI46" s="386"/>
      <c r="AJ46" s="386"/>
    </row>
    <row r="47" spans="1:36" s="35" customFormat="1" ht="6" customHeight="1">
      <c r="A47" s="208"/>
      <c r="B47" s="208"/>
      <c r="C47" s="211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358"/>
      <c r="AD47" s="386"/>
      <c r="AE47" s="386"/>
      <c r="AF47" s="386"/>
      <c r="AG47" s="386"/>
      <c r="AH47" s="386"/>
      <c r="AI47" s="386"/>
      <c r="AJ47" s="386"/>
    </row>
    <row r="48" spans="1:36" s="35" customFormat="1" ht="6" customHeight="1">
      <c r="A48" s="208">
        <v>5</v>
      </c>
      <c r="B48" s="208"/>
      <c r="C48" s="209" t="s">
        <v>112</v>
      </c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357"/>
      <c r="AD48" s="359">
        <v>44197</v>
      </c>
      <c r="AE48" s="360"/>
      <c r="AF48" s="360"/>
      <c r="AG48" s="360"/>
      <c r="AH48" s="360"/>
      <c r="AI48" s="360"/>
      <c r="AJ48" s="360"/>
    </row>
    <row r="49" spans="1:36" s="35" customFormat="1" ht="6" customHeight="1">
      <c r="A49" s="208"/>
      <c r="B49" s="208"/>
      <c r="C49" s="211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358"/>
      <c r="AD49" s="360"/>
      <c r="AE49" s="360"/>
      <c r="AF49" s="360"/>
      <c r="AG49" s="360"/>
      <c r="AH49" s="360"/>
      <c r="AI49" s="360"/>
      <c r="AJ49" s="360"/>
    </row>
    <row r="50" spans="1:36" s="35" customFormat="1" ht="6" customHeight="1">
      <c r="A50" s="40"/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2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</row>
    <row r="51" spans="1:36" ht="6" customHeight="1">
      <c r="A51" s="361" t="s">
        <v>113</v>
      </c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U51" s="362"/>
      <c r="V51" s="362"/>
      <c r="W51" s="362"/>
      <c r="X51" s="362"/>
      <c r="Y51" s="362"/>
      <c r="Z51" s="362"/>
      <c r="AA51" s="362"/>
      <c r="AB51" s="362"/>
      <c r="AC51" s="362"/>
      <c r="AD51" s="362"/>
      <c r="AE51" s="362"/>
      <c r="AF51" s="362"/>
      <c r="AG51" s="362"/>
      <c r="AH51" s="362"/>
      <c r="AI51" s="362"/>
      <c r="AJ51" s="363"/>
    </row>
    <row r="52" spans="1:36" ht="6" customHeight="1">
      <c r="A52" s="364"/>
      <c r="B52" s="365"/>
      <c r="C52" s="365"/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  <c r="V52" s="365"/>
      <c r="W52" s="365"/>
      <c r="X52" s="365"/>
      <c r="Y52" s="365"/>
      <c r="Z52" s="365"/>
      <c r="AA52" s="365"/>
      <c r="AB52" s="365"/>
      <c r="AC52" s="365"/>
      <c r="AD52" s="365"/>
      <c r="AE52" s="365"/>
      <c r="AF52" s="365"/>
      <c r="AG52" s="365"/>
      <c r="AH52" s="365"/>
      <c r="AI52" s="365"/>
      <c r="AJ52" s="366"/>
    </row>
    <row r="53" spans="1:36" s="43" customFormat="1" ht="6" customHeight="1">
      <c r="A53" s="367">
        <v>1</v>
      </c>
      <c r="B53" s="368"/>
      <c r="C53" s="371" t="s">
        <v>4</v>
      </c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72"/>
      <c r="R53" s="372"/>
      <c r="S53" s="372"/>
      <c r="T53" s="372"/>
      <c r="U53" s="372"/>
      <c r="V53" s="372"/>
      <c r="W53" s="372"/>
      <c r="X53" s="373"/>
      <c r="Y53" s="367" t="s">
        <v>114</v>
      </c>
      <c r="Z53" s="377"/>
      <c r="AA53" s="377"/>
      <c r="AB53" s="377"/>
      <c r="AC53" s="368"/>
      <c r="AD53" s="367" t="s">
        <v>115</v>
      </c>
      <c r="AE53" s="377"/>
      <c r="AF53" s="377"/>
      <c r="AG53" s="377"/>
      <c r="AH53" s="377"/>
      <c r="AI53" s="377"/>
      <c r="AJ53" s="368"/>
    </row>
    <row r="54" spans="1:36" s="43" customFormat="1" ht="6" customHeight="1">
      <c r="A54" s="369"/>
      <c r="B54" s="370"/>
      <c r="C54" s="374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6"/>
      <c r="Y54" s="369"/>
      <c r="Z54" s="378"/>
      <c r="AA54" s="378"/>
      <c r="AB54" s="378"/>
      <c r="AC54" s="370"/>
      <c r="AD54" s="369"/>
      <c r="AE54" s="378"/>
      <c r="AF54" s="378"/>
      <c r="AG54" s="378"/>
      <c r="AH54" s="378"/>
      <c r="AI54" s="378"/>
      <c r="AJ54" s="370"/>
    </row>
    <row r="55" spans="1:36" ht="12.75">
      <c r="A55" s="314" t="s">
        <v>0</v>
      </c>
      <c r="B55" s="214"/>
      <c r="C55" s="301" t="s">
        <v>116</v>
      </c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3"/>
      <c r="Y55" s="348"/>
      <c r="Z55" s="349"/>
      <c r="AA55" s="349"/>
      <c r="AB55" s="349"/>
      <c r="AC55" s="350"/>
      <c r="AD55" s="354">
        <f>AD44</f>
        <v>1103</v>
      </c>
      <c r="AE55" s="355"/>
      <c r="AF55" s="355"/>
      <c r="AG55" s="355"/>
      <c r="AH55" s="355"/>
      <c r="AI55" s="355"/>
      <c r="AJ55" s="356"/>
    </row>
    <row r="56" spans="1:36" ht="12.75">
      <c r="A56" s="314" t="s">
        <v>1</v>
      </c>
      <c r="B56" s="214"/>
      <c r="C56" s="301" t="s">
        <v>117</v>
      </c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3"/>
      <c r="Y56" s="336">
        <v>0.3</v>
      </c>
      <c r="Z56" s="337"/>
      <c r="AA56" s="337"/>
      <c r="AB56" s="337"/>
      <c r="AC56" s="338"/>
      <c r="AD56" s="333">
        <f>AD44*Y56</f>
        <v>330.9</v>
      </c>
      <c r="AE56" s="334"/>
      <c r="AF56" s="334"/>
      <c r="AG56" s="334"/>
      <c r="AH56" s="334"/>
      <c r="AI56" s="334"/>
      <c r="AJ56" s="335"/>
    </row>
    <row r="57" spans="1:36" ht="12.75">
      <c r="A57" s="314" t="s">
        <v>2</v>
      </c>
      <c r="B57" s="214"/>
      <c r="C57" s="301" t="s">
        <v>118</v>
      </c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3"/>
      <c r="Y57" s="336"/>
      <c r="Z57" s="337"/>
      <c r="AA57" s="337"/>
      <c r="AB57" s="337"/>
      <c r="AC57" s="338"/>
      <c r="AD57" s="333">
        <f>Y57*988</f>
        <v>0</v>
      </c>
      <c r="AE57" s="334"/>
      <c r="AF57" s="334"/>
      <c r="AG57" s="334"/>
      <c r="AH57" s="334"/>
      <c r="AI57" s="334"/>
      <c r="AJ57" s="335"/>
    </row>
    <row r="58" spans="1:36" ht="12.75">
      <c r="A58" s="314" t="s">
        <v>3</v>
      </c>
      <c r="B58" s="214"/>
      <c r="C58" s="301" t="s">
        <v>119</v>
      </c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3"/>
      <c r="Y58" s="351"/>
      <c r="Z58" s="352"/>
      <c r="AA58" s="352"/>
      <c r="AB58" s="352"/>
      <c r="AC58" s="353"/>
      <c r="AD58" s="333"/>
      <c r="AE58" s="334"/>
      <c r="AF58" s="334"/>
      <c r="AG58" s="334"/>
      <c r="AH58" s="334"/>
      <c r="AI58" s="334"/>
      <c r="AJ58" s="335"/>
    </row>
    <row r="59" spans="1:36" ht="12.75">
      <c r="A59" s="314" t="s">
        <v>6</v>
      </c>
      <c r="B59" s="214"/>
      <c r="C59" s="301" t="s">
        <v>120</v>
      </c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3"/>
      <c r="Y59" s="351"/>
      <c r="Z59" s="352"/>
      <c r="AA59" s="352"/>
      <c r="AB59" s="352"/>
      <c r="AC59" s="353"/>
      <c r="AD59" s="333"/>
      <c r="AE59" s="334"/>
      <c r="AF59" s="334"/>
      <c r="AG59" s="334"/>
      <c r="AH59" s="334"/>
      <c r="AI59" s="334"/>
      <c r="AJ59" s="335"/>
    </row>
    <row r="60" spans="1:36" ht="12.75">
      <c r="A60" s="314" t="s">
        <v>7</v>
      </c>
      <c r="B60" s="214"/>
      <c r="C60" s="301" t="s">
        <v>121</v>
      </c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3"/>
      <c r="Y60" s="348"/>
      <c r="Z60" s="349"/>
      <c r="AA60" s="349"/>
      <c r="AB60" s="349"/>
      <c r="AC60" s="350"/>
      <c r="AD60" s="333"/>
      <c r="AE60" s="334"/>
      <c r="AF60" s="334"/>
      <c r="AG60" s="334"/>
      <c r="AH60" s="334"/>
      <c r="AI60" s="334"/>
      <c r="AJ60" s="335"/>
    </row>
    <row r="61" spans="1:36" ht="12.75">
      <c r="A61" s="314" t="s">
        <v>8</v>
      </c>
      <c r="B61" s="214"/>
      <c r="C61" s="301" t="s">
        <v>11</v>
      </c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02"/>
      <c r="V61" s="302"/>
      <c r="W61" s="302"/>
      <c r="X61" s="303"/>
      <c r="Y61" s="348"/>
      <c r="Z61" s="349"/>
      <c r="AA61" s="349"/>
      <c r="AB61" s="349"/>
      <c r="AC61" s="350"/>
      <c r="AD61" s="333">
        <v>0</v>
      </c>
      <c r="AE61" s="334"/>
      <c r="AF61" s="334"/>
      <c r="AG61" s="334"/>
      <c r="AH61" s="334"/>
      <c r="AI61" s="334"/>
      <c r="AJ61" s="335"/>
    </row>
    <row r="62" spans="1:36" ht="12.75">
      <c r="A62" s="315" t="s">
        <v>22</v>
      </c>
      <c r="B62" s="316"/>
      <c r="C62" s="316"/>
      <c r="D62" s="316"/>
      <c r="E62" s="316"/>
      <c r="F62" s="316"/>
      <c r="G62" s="316"/>
      <c r="H62" s="316"/>
      <c r="I62" s="316"/>
      <c r="J62" s="316"/>
      <c r="K62" s="316"/>
      <c r="L62" s="316"/>
      <c r="M62" s="316"/>
      <c r="N62" s="316"/>
      <c r="O62" s="316"/>
      <c r="P62" s="316"/>
      <c r="Q62" s="316"/>
      <c r="R62" s="316"/>
      <c r="S62" s="316"/>
      <c r="T62" s="316"/>
      <c r="U62" s="316"/>
      <c r="V62" s="316"/>
      <c r="W62" s="316"/>
      <c r="X62" s="316"/>
      <c r="Y62" s="316"/>
      <c r="Z62" s="316"/>
      <c r="AA62" s="316"/>
      <c r="AB62" s="316"/>
      <c r="AC62" s="317"/>
      <c r="AD62" s="318">
        <f>SUM(AD55:AJ61)</f>
        <v>1433.9</v>
      </c>
      <c r="AE62" s="319"/>
      <c r="AF62" s="319"/>
      <c r="AG62" s="319"/>
      <c r="AH62" s="319"/>
      <c r="AI62" s="319"/>
      <c r="AJ62" s="320"/>
    </row>
    <row r="63" spans="1:36" ht="6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44"/>
      <c r="Z63" s="44"/>
      <c r="AA63" s="44"/>
      <c r="AB63" s="44"/>
      <c r="AC63" s="44"/>
      <c r="AD63" s="45"/>
      <c r="AE63" s="45"/>
      <c r="AF63" s="45"/>
      <c r="AG63" s="45"/>
      <c r="AH63" s="45"/>
      <c r="AI63" s="45"/>
      <c r="AJ63" s="45"/>
    </row>
    <row r="64" spans="1:36" ht="12.75">
      <c r="A64" s="477" t="s">
        <v>122</v>
      </c>
      <c r="B64" s="478"/>
      <c r="C64" s="478"/>
      <c r="D64" s="478"/>
      <c r="E64" s="478"/>
      <c r="F64" s="478"/>
      <c r="G64" s="478"/>
      <c r="H64" s="478"/>
      <c r="I64" s="478"/>
      <c r="J64" s="478"/>
      <c r="K64" s="478"/>
      <c r="L64" s="478"/>
      <c r="M64" s="478"/>
      <c r="N64" s="478"/>
      <c r="O64" s="478"/>
      <c r="P64" s="478"/>
      <c r="Q64" s="478"/>
      <c r="R64" s="478"/>
      <c r="S64" s="478"/>
      <c r="T64" s="478"/>
      <c r="U64" s="478"/>
      <c r="V64" s="478"/>
      <c r="W64" s="478"/>
      <c r="X64" s="478"/>
      <c r="Y64" s="478"/>
      <c r="Z64" s="478"/>
      <c r="AA64" s="478"/>
      <c r="AB64" s="478"/>
      <c r="AC64" s="478"/>
      <c r="AD64" s="478"/>
      <c r="AE64" s="478"/>
      <c r="AF64" s="478"/>
      <c r="AG64" s="478"/>
      <c r="AH64" s="478"/>
      <c r="AI64" s="478"/>
      <c r="AJ64" s="479"/>
    </row>
    <row r="65" spans="1:36" ht="12.75">
      <c r="A65" s="471" t="s">
        <v>123</v>
      </c>
      <c r="B65" s="472"/>
      <c r="C65" s="472"/>
      <c r="D65" s="472"/>
      <c r="E65" s="472"/>
      <c r="F65" s="472"/>
      <c r="G65" s="472"/>
      <c r="H65" s="472"/>
      <c r="I65" s="472"/>
      <c r="J65" s="472"/>
      <c r="K65" s="472"/>
      <c r="L65" s="472"/>
      <c r="M65" s="472"/>
      <c r="N65" s="472"/>
      <c r="O65" s="472"/>
      <c r="P65" s="472"/>
      <c r="Q65" s="472"/>
      <c r="R65" s="472"/>
      <c r="S65" s="472"/>
      <c r="T65" s="472"/>
      <c r="U65" s="472"/>
      <c r="V65" s="472"/>
      <c r="W65" s="472"/>
      <c r="X65" s="472"/>
      <c r="Y65" s="472"/>
      <c r="Z65" s="472"/>
      <c r="AA65" s="472"/>
      <c r="AB65" s="472"/>
      <c r="AC65" s="472"/>
      <c r="AD65" s="472"/>
      <c r="AE65" s="472"/>
      <c r="AF65" s="472"/>
      <c r="AG65" s="472"/>
      <c r="AH65" s="472"/>
      <c r="AI65" s="472"/>
      <c r="AJ65" s="473"/>
    </row>
    <row r="66" spans="1:36" ht="12.75">
      <c r="A66" s="459" t="s">
        <v>124</v>
      </c>
      <c r="B66" s="460"/>
      <c r="C66" s="474" t="s">
        <v>125</v>
      </c>
      <c r="D66" s="475"/>
      <c r="E66" s="475"/>
      <c r="F66" s="475"/>
      <c r="G66" s="475"/>
      <c r="H66" s="475"/>
      <c r="I66" s="475"/>
      <c r="J66" s="475"/>
      <c r="K66" s="475"/>
      <c r="L66" s="475"/>
      <c r="M66" s="475"/>
      <c r="N66" s="475"/>
      <c r="O66" s="475"/>
      <c r="P66" s="475"/>
      <c r="Q66" s="475"/>
      <c r="R66" s="475"/>
      <c r="S66" s="475"/>
      <c r="T66" s="475"/>
      <c r="U66" s="475"/>
      <c r="V66" s="475"/>
      <c r="W66" s="475"/>
      <c r="X66" s="476"/>
      <c r="Y66" s="459" t="s">
        <v>114</v>
      </c>
      <c r="Z66" s="461"/>
      <c r="AA66" s="461"/>
      <c r="AB66" s="461"/>
      <c r="AC66" s="460"/>
      <c r="AD66" s="459" t="s">
        <v>115</v>
      </c>
      <c r="AE66" s="461"/>
      <c r="AF66" s="461"/>
      <c r="AG66" s="461"/>
      <c r="AH66" s="461"/>
      <c r="AI66" s="461"/>
      <c r="AJ66" s="460"/>
    </row>
    <row r="67" spans="1:36" ht="12.75">
      <c r="A67" s="314" t="s">
        <v>0</v>
      </c>
      <c r="B67" s="214"/>
      <c r="C67" s="301" t="s">
        <v>21</v>
      </c>
      <c r="D67" s="302"/>
      <c r="E67" s="302"/>
      <c r="F67" s="302"/>
      <c r="G67" s="302"/>
      <c r="H67" s="302"/>
      <c r="I67" s="302"/>
      <c r="J67" s="302"/>
      <c r="K67" s="302"/>
      <c r="L67" s="302"/>
      <c r="M67" s="302"/>
      <c r="N67" s="302"/>
      <c r="O67" s="302"/>
      <c r="P67" s="302"/>
      <c r="Q67" s="302"/>
      <c r="R67" s="302"/>
      <c r="S67" s="302"/>
      <c r="T67" s="302"/>
      <c r="U67" s="302"/>
      <c r="V67" s="302"/>
      <c r="W67" s="302"/>
      <c r="X67" s="303"/>
      <c r="Y67" s="351">
        <v>8.3333299999999999E-2</v>
      </c>
      <c r="Z67" s="349"/>
      <c r="AA67" s="349"/>
      <c r="AB67" s="349"/>
      <c r="AC67" s="350"/>
      <c r="AD67" s="354">
        <f>Y67*(AD$55+AD$56)</f>
        <v>119.49161887000001</v>
      </c>
      <c r="AE67" s="355"/>
      <c r="AF67" s="355"/>
      <c r="AG67" s="355"/>
      <c r="AH67" s="355"/>
      <c r="AI67" s="355"/>
      <c r="AJ67" s="356"/>
    </row>
    <row r="68" spans="1:36" ht="12.75">
      <c r="A68" s="314" t="s">
        <v>1</v>
      </c>
      <c r="B68" s="214"/>
      <c r="C68" s="301" t="s">
        <v>126</v>
      </c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02"/>
      <c r="S68" s="302"/>
      <c r="T68" s="302"/>
      <c r="U68" s="302"/>
      <c r="V68" s="302"/>
      <c r="W68" s="302"/>
      <c r="X68" s="303"/>
      <c r="Y68" s="351">
        <v>2.7777699999999999E-2</v>
      </c>
      <c r="Z68" s="349"/>
      <c r="AA68" s="349"/>
      <c r="AB68" s="349"/>
      <c r="AC68" s="350"/>
      <c r="AD68" s="354">
        <f>Y68*(AD$55+AD$56)</f>
        <v>39.830444030000002</v>
      </c>
      <c r="AE68" s="355"/>
      <c r="AF68" s="355"/>
      <c r="AG68" s="355"/>
      <c r="AH68" s="355"/>
      <c r="AI68" s="355"/>
      <c r="AJ68" s="356"/>
    </row>
    <row r="69" spans="1:36" ht="12.75">
      <c r="A69" s="316" t="s">
        <v>127</v>
      </c>
      <c r="B69" s="316"/>
      <c r="C69" s="316"/>
      <c r="D69" s="316"/>
      <c r="E69" s="316"/>
      <c r="F69" s="316"/>
      <c r="G69" s="316"/>
      <c r="H69" s="316"/>
      <c r="I69" s="316"/>
      <c r="J69" s="316"/>
      <c r="K69" s="316"/>
      <c r="L69" s="316"/>
      <c r="M69" s="316"/>
      <c r="N69" s="316"/>
      <c r="O69" s="316"/>
      <c r="P69" s="316"/>
      <c r="Q69" s="316"/>
      <c r="R69" s="316"/>
      <c r="S69" s="316"/>
      <c r="T69" s="316"/>
      <c r="U69" s="316"/>
      <c r="V69" s="316"/>
      <c r="W69" s="316"/>
      <c r="X69" s="317"/>
      <c r="Y69" s="468">
        <f>SUM(Y67:AC68)</f>
        <v>0.111111</v>
      </c>
      <c r="Z69" s="469"/>
      <c r="AA69" s="469"/>
      <c r="AB69" s="469"/>
      <c r="AC69" s="470"/>
      <c r="AD69" s="318">
        <f>SUM(AD67:AJ68)</f>
        <v>159.32206290000002</v>
      </c>
      <c r="AE69" s="319"/>
      <c r="AF69" s="319"/>
      <c r="AG69" s="319"/>
      <c r="AH69" s="319"/>
      <c r="AI69" s="319"/>
      <c r="AJ69" s="320"/>
    </row>
    <row r="70" spans="1:36" ht="7.5" customHeight="1">
      <c r="A70" s="140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44"/>
      <c r="Z70" s="44"/>
      <c r="AA70" s="44"/>
      <c r="AB70" s="44"/>
      <c r="AC70" s="44"/>
      <c r="AD70" s="45"/>
      <c r="AE70" s="45"/>
      <c r="AF70" s="45"/>
      <c r="AG70" s="45"/>
      <c r="AH70" s="45"/>
      <c r="AI70" s="45"/>
      <c r="AJ70" s="45"/>
    </row>
    <row r="71" spans="1:36" ht="12.75">
      <c r="A71" s="471" t="s">
        <v>128</v>
      </c>
      <c r="B71" s="472"/>
      <c r="C71" s="472"/>
      <c r="D71" s="472"/>
      <c r="E71" s="472"/>
      <c r="F71" s="472"/>
      <c r="G71" s="472"/>
      <c r="H71" s="472"/>
      <c r="I71" s="472"/>
      <c r="J71" s="472"/>
      <c r="K71" s="472"/>
      <c r="L71" s="472"/>
      <c r="M71" s="472"/>
      <c r="N71" s="472"/>
      <c r="O71" s="472"/>
      <c r="P71" s="472"/>
      <c r="Q71" s="472"/>
      <c r="R71" s="472"/>
      <c r="S71" s="472"/>
      <c r="T71" s="472"/>
      <c r="U71" s="472"/>
      <c r="V71" s="472"/>
      <c r="W71" s="472"/>
      <c r="X71" s="472"/>
      <c r="Y71" s="472"/>
      <c r="Z71" s="472"/>
      <c r="AA71" s="472"/>
      <c r="AB71" s="472"/>
      <c r="AC71" s="472"/>
      <c r="AD71" s="472"/>
      <c r="AE71" s="472"/>
      <c r="AF71" s="472"/>
      <c r="AG71" s="472"/>
      <c r="AH71" s="472"/>
      <c r="AI71" s="472"/>
      <c r="AJ71" s="473"/>
    </row>
    <row r="72" spans="1:36" ht="12.75">
      <c r="A72" s="459" t="s">
        <v>129</v>
      </c>
      <c r="B72" s="460"/>
      <c r="C72" s="474" t="s">
        <v>130</v>
      </c>
      <c r="D72" s="475"/>
      <c r="E72" s="475"/>
      <c r="F72" s="475"/>
      <c r="G72" s="475"/>
      <c r="H72" s="475"/>
      <c r="I72" s="475"/>
      <c r="J72" s="475"/>
      <c r="K72" s="475"/>
      <c r="L72" s="475"/>
      <c r="M72" s="475"/>
      <c r="N72" s="475"/>
      <c r="O72" s="475"/>
      <c r="P72" s="475"/>
      <c r="Q72" s="475"/>
      <c r="R72" s="475"/>
      <c r="S72" s="475"/>
      <c r="T72" s="475"/>
      <c r="U72" s="475"/>
      <c r="V72" s="475"/>
      <c r="W72" s="475"/>
      <c r="X72" s="476"/>
      <c r="Y72" s="459" t="s">
        <v>114</v>
      </c>
      <c r="Z72" s="461"/>
      <c r="AA72" s="461"/>
      <c r="AB72" s="461"/>
      <c r="AC72" s="460"/>
      <c r="AD72" s="459" t="s">
        <v>115</v>
      </c>
      <c r="AE72" s="461"/>
      <c r="AF72" s="461"/>
      <c r="AG72" s="461"/>
      <c r="AH72" s="461"/>
      <c r="AI72" s="461"/>
      <c r="AJ72" s="460"/>
    </row>
    <row r="73" spans="1:36" ht="12.75">
      <c r="A73" s="314" t="s">
        <v>0</v>
      </c>
      <c r="B73" s="214"/>
      <c r="C73" s="301" t="s">
        <v>16</v>
      </c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302"/>
      <c r="R73" s="302"/>
      <c r="S73" s="302"/>
      <c r="T73" s="302"/>
      <c r="U73" s="302"/>
      <c r="V73" s="302"/>
      <c r="W73" s="302"/>
      <c r="X73" s="303"/>
      <c r="Y73" s="351">
        <v>0.2</v>
      </c>
      <c r="Z73" s="349"/>
      <c r="AA73" s="349"/>
      <c r="AB73" s="349"/>
      <c r="AC73" s="350"/>
      <c r="AD73" s="354">
        <f>Y73*(AD$55+AD$56)</f>
        <v>286.78000000000003</v>
      </c>
      <c r="AE73" s="355"/>
      <c r="AF73" s="355"/>
      <c r="AG73" s="355"/>
      <c r="AH73" s="355"/>
      <c r="AI73" s="355"/>
      <c r="AJ73" s="356"/>
    </row>
    <row r="74" spans="1:36" ht="12.75">
      <c r="A74" s="314" t="s">
        <v>1</v>
      </c>
      <c r="B74" s="214"/>
      <c r="C74" s="301" t="s">
        <v>131</v>
      </c>
      <c r="D74" s="302"/>
      <c r="E74" s="302"/>
      <c r="F74" s="302"/>
      <c r="G74" s="302"/>
      <c r="H74" s="302"/>
      <c r="I74" s="302"/>
      <c r="J74" s="302"/>
      <c r="K74" s="302"/>
      <c r="L74" s="302"/>
      <c r="M74" s="302"/>
      <c r="N74" s="302"/>
      <c r="O74" s="302"/>
      <c r="P74" s="302"/>
      <c r="Q74" s="302"/>
      <c r="R74" s="302"/>
      <c r="S74" s="302"/>
      <c r="T74" s="302"/>
      <c r="U74" s="302"/>
      <c r="V74" s="302"/>
      <c r="W74" s="302"/>
      <c r="X74" s="303"/>
      <c r="Y74" s="351">
        <v>2.5000000000000001E-2</v>
      </c>
      <c r="Z74" s="352"/>
      <c r="AA74" s="352"/>
      <c r="AB74" s="352"/>
      <c r="AC74" s="353"/>
      <c r="AD74" s="354">
        <f t="shared" ref="AD74:AD80" si="0">Y74*(AD$55+AD$56)</f>
        <v>35.847500000000004</v>
      </c>
      <c r="AE74" s="355"/>
      <c r="AF74" s="355"/>
      <c r="AG74" s="355"/>
      <c r="AH74" s="355"/>
      <c r="AI74" s="355"/>
      <c r="AJ74" s="356"/>
    </row>
    <row r="75" spans="1:36" ht="12.75">
      <c r="A75" s="314" t="s">
        <v>2</v>
      </c>
      <c r="B75" s="214"/>
      <c r="C75" s="301" t="s">
        <v>132</v>
      </c>
      <c r="D75" s="302"/>
      <c r="E75" s="302"/>
      <c r="F75" s="302"/>
      <c r="G75" s="302"/>
      <c r="H75" s="302"/>
      <c r="I75" s="302"/>
      <c r="J75" s="302"/>
      <c r="K75" s="302"/>
      <c r="L75" s="302"/>
      <c r="M75" s="302"/>
      <c r="N75" s="302"/>
      <c r="O75" s="302"/>
      <c r="P75" s="302"/>
      <c r="Q75" s="302"/>
      <c r="R75" s="302"/>
      <c r="S75" s="302"/>
      <c r="T75" s="302"/>
      <c r="U75" s="302"/>
      <c r="V75" s="302"/>
      <c r="W75" s="302"/>
      <c r="X75" s="303"/>
      <c r="Y75" s="351">
        <v>0.03</v>
      </c>
      <c r="Z75" s="352"/>
      <c r="AA75" s="352"/>
      <c r="AB75" s="352"/>
      <c r="AC75" s="353"/>
      <c r="AD75" s="354">
        <f t="shared" si="0"/>
        <v>43.017000000000003</v>
      </c>
      <c r="AE75" s="355"/>
      <c r="AF75" s="355"/>
      <c r="AG75" s="355"/>
      <c r="AH75" s="355"/>
      <c r="AI75" s="355"/>
      <c r="AJ75" s="356"/>
    </row>
    <row r="76" spans="1:36" ht="12.75">
      <c r="A76" s="314" t="s">
        <v>3</v>
      </c>
      <c r="B76" s="214"/>
      <c r="C76" s="301" t="s">
        <v>133</v>
      </c>
      <c r="D76" s="302"/>
      <c r="E76" s="302"/>
      <c r="F76" s="302"/>
      <c r="G76" s="302"/>
      <c r="H76" s="302"/>
      <c r="I76" s="302"/>
      <c r="J76" s="302"/>
      <c r="K76" s="302"/>
      <c r="L76" s="302"/>
      <c r="M76" s="302"/>
      <c r="N76" s="302"/>
      <c r="O76" s="302"/>
      <c r="P76" s="302"/>
      <c r="Q76" s="302"/>
      <c r="R76" s="302"/>
      <c r="S76" s="302"/>
      <c r="T76" s="302"/>
      <c r="U76" s="302"/>
      <c r="V76" s="302"/>
      <c r="W76" s="302"/>
      <c r="X76" s="303"/>
      <c r="Y76" s="351">
        <v>1.4999999999999999E-2</v>
      </c>
      <c r="Z76" s="352"/>
      <c r="AA76" s="352"/>
      <c r="AB76" s="352"/>
      <c r="AC76" s="353"/>
      <c r="AD76" s="354">
        <f t="shared" si="0"/>
        <v>21.508500000000002</v>
      </c>
      <c r="AE76" s="355"/>
      <c r="AF76" s="355"/>
      <c r="AG76" s="355"/>
      <c r="AH76" s="355"/>
      <c r="AI76" s="355"/>
      <c r="AJ76" s="356"/>
    </row>
    <row r="77" spans="1:36" ht="12.75">
      <c r="A77" s="314" t="s">
        <v>6</v>
      </c>
      <c r="B77" s="214"/>
      <c r="C77" s="301" t="s">
        <v>134</v>
      </c>
      <c r="D77" s="302"/>
      <c r="E77" s="302"/>
      <c r="F77" s="302"/>
      <c r="G77" s="302"/>
      <c r="H77" s="302"/>
      <c r="I77" s="302"/>
      <c r="J77" s="302"/>
      <c r="K77" s="302"/>
      <c r="L77" s="302"/>
      <c r="M77" s="302"/>
      <c r="N77" s="302"/>
      <c r="O77" s="302"/>
      <c r="P77" s="302"/>
      <c r="Q77" s="302"/>
      <c r="R77" s="302"/>
      <c r="S77" s="302"/>
      <c r="T77" s="302"/>
      <c r="U77" s="302"/>
      <c r="V77" s="302"/>
      <c r="W77" s="302"/>
      <c r="X77" s="303"/>
      <c r="Y77" s="351">
        <v>0.01</v>
      </c>
      <c r="Z77" s="352"/>
      <c r="AA77" s="352"/>
      <c r="AB77" s="352"/>
      <c r="AC77" s="353"/>
      <c r="AD77" s="354">
        <f t="shared" si="0"/>
        <v>14.339</v>
      </c>
      <c r="AE77" s="355"/>
      <c r="AF77" s="355"/>
      <c r="AG77" s="355"/>
      <c r="AH77" s="355"/>
      <c r="AI77" s="355"/>
      <c r="AJ77" s="356"/>
    </row>
    <row r="78" spans="1:36" ht="12.75">
      <c r="A78" s="314" t="s">
        <v>7</v>
      </c>
      <c r="B78" s="214"/>
      <c r="C78" s="301" t="s">
        <v>19</v>
      </c>
      <c r="D78" s="302"/>
      <c r="E78" s="302"/>
      <c r="F78" s="302"/>
      <c r="G78" s="302"/>
      <c r="H78" s="302"/>
      <c r="I78" s="302"/>
      <c r="J78" s="302"/>
      <c r="K78" s="302"/>
      <c r="L78" s="302"/>
      <c r="M78" s="302"/>
      <c r="N78" s="302"/>
      <c r="O78" s="302"/>
      <c r="P78" s="302"/>
      <c r="Q78" s="302"/>
      <c r="R78" s="302"/>
      <c r="S78" s="302"/>
      <c r="T78" s="302"/>
      <c r="U78" s="302"/>
      <c r="V78" s="302"/>
      <c r="W78" s="302"/>
      <c r="X78" s="303"/>
      <c r="Y78" s="351">
        <v>6.0000000000000001E-3</v>
      </c>
      <c r="Z78" s="352"/>
      <c r="AA78" s="352"/>
      <c r="AB78" s="352"/>
      <c r="AC78" s="353"/>
      <c r="AD78" s="354">
        <f t="shared" si="0"/>
        <v>8.6034000000000006</v>
      </c>
      <c r="AE78" s="355"/>
      <c r="AF78" s="355"/>
      <c r="AG78" s="355"/>
      <c r="AH78" s="355"/>
      <c r="AI78" s="355"/>
      <c r="AJ78" s="356"/>
    </row>
    <row r="79" spans="1:36" ht="12.75">
      <c r="A79" s="314" t="s">
        <v>8</v>
      </c>
      <c r="B79" s="214"/>
      <c r="C79" s="301" t="s">
        <v>17</v>
      </c>
      <c r="D79" s="302"/>
      <c r="E79" s="302"/>
      <c r="F79" s="302"/>
      <c r="G79" s="302"/>
      <c r="H79" s="302"/>
      <c r="I79" s="302"/>
      <c r="J79" s="302"/>
      <c r="K79" s="302"/>
      <c r="L79" s="302"/>
      <c r="M79" s="302"/>
      <c r="N79" s="302"/>
      <c r="O79" s="302"/>
      <c r="P79" s="302"/>
      <c r="Q79" s="302"/>
      <c r="R79" s="302"/>
      <c r="S79" s="302"/>
      <c r="T79" s="302"/>
      <c r="U79" s="302"/>
      <c r="V79" s="302"/>
      <c r="W79" s="302"/>
      <c r="X79" s="303"/>
      <c r="Y79" s="351">
        <v>2E-3</v>
      </c>
      <c r="Z79" s="352"/>
      <c r="AA79" s="352"/>
      <c r="AB79" s="352"/>
      <c r="AC79" s="353"/>
      <c r="AD79" s="354">
        <f t="shared" si="0"/>
        <v>2.8678000000000003</v>
      </c>
      <c r="AE79" s="355"/>
      <c r="AF79" s="355"/>
      <c r="AG79" s="355"/>
      <c r="AH79" s="355"/>
      <c r="AI79" s="355"/>
      <c r="AJ79" s="356"/>
    </row>
    <row r="80" spans="1:36" ht="12.75">
      <c r="A80" s="314" t="s">
        <v>10</v>
      </c>
      <c r="B80" s="214"/>
      <c r="C80" s="301" t="s">
        <v>18</v>
      </c>
      <c r="D80" s="302"/>
      <c r="E80" s="302"/>
      <c r="F80" s="302"/>
      <c r="G80" s="302"/>
      <c r="H80" s="302"/>
      <c r="I80" s="302"/>
      <c r="J80" s="302"/>
      <c r="K80" s="302"/>
      <c r="L80" s="302"/>
      <c r="M80" s="302"/>
      <c r="N80" s="302"/>
      <c r="O80" s="302"/>
      <c r="P80" s="302"/>
      <c r="Q80" s="302"/>
      <c r="R80" s="302"/>
      <c r="S80" s="302"/>
      <c r="T80" s="302"/>
      <c r="U80" s="302"/>
      <c r="V80" s="302"/>
      <c r="W80" s="302"/>
      <c r="X80" s="303"/>
      <c r="Y80" s="351">
        <v>0.08</v>
      </c>
      <c r="Z80" s="349"/>
      <c r="AA80" s="349"/>
      <c r="AB80" s="349"/>
      <c r="AC80" s="350"/>
      <c r="AD80" s="354">
        <f t="shared" si="0"/>
        <v>114.712</v>
      </c>
      <c r="AE80" s="355"/>
      <c r="AF80" s="355"/>
      <c r="AG80" s="355"/>
      <c r="AH80" s="355"/>
      <c r="AI80" s="355"/>
      <c r="AJ80" s="356"/>
    </row>
    <row r="81" spans="1:36" ht="12.75">
      <c r="A81" s="316" t="s">
        <v>127</v>
      </c>
      <c r="B81" s="316"/>
      <c r="C81" s="316"/>
      <c r="D81" s="316"/>
      <c r="E81" s="316"/>
      <c r="F81" s="316"/>
      <c r="G81" s="316"/>
      <c r="H81" s="316"/>
      <c r="I81" s="316"/>
      <c r="J81" s="316"/>
      <c r="K81" s="316"/>
      <c r="L81" s="316"/>
      <c r="M81" s="316"/>
      <c r="N81" s="316"/>
      <c r="O81" s="316"/>
      <c r="P81" s="316"/>
      <c r="Q81" s="316"/>
      <c r="R81" s="316"/>
      <c r="S81" s="316"/>
      <c r="T81" s="316"/>
      <c r="U81" s="316"/>
      <c r="V81" s="316"/>
      <c r="W81" s="316"/>
      <c r="X81" s="317"/>
      <c r="Y81" s="468">
        <f>SUM(Y73:AC80)</f>
        <v>0.36800000000000005</v>
      </c>
      <c r="Z81" s="469"/>
      <c r="AA81" s="469"/>
      <c r="AB81" s="469"/>
      <c r="AC81" s="470"/>
      <c r="AD81" s="318">
        <f>SUM(AD73:AJ80)</f>
        <v>527.67520000000013</v>
      </c>
      <c r="AE81" s="319"/>
      <c r="AF81" s="319"/>
      <c r="AG81" s="319"/>
      <c r="AH81" s="319"/>
      <c r="AI81" s="319"/>
      <c r="AJ81" s="320"/>
    </row>
    <row r="82" spans="1:36" ht="12.7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7"/>
      <c r="Z82" s="48"/>
      <c r="AA82" s="48"/>
      <c r="AB82" s="48"/>
      <c r="AC82" s="48"/>
      <c r="AD82" s="49"/>
      <c r="AE82" s="49"/>
      <c r="AF82" s="49"/>
      <c r="AG82" s="49"/>
      <c r="AH82" s="49"/>
      <c r="AI82" s="49"/>
      <c r="AJ82" s="49"/>
    </row>
    <row r="83" spans="1:36" ht="12.75">
      <c r="A83" s="471" t="s">
        <v>135</v>
      </c>
      <c r="B83" s="472"/>
      <c r="C83" s="472"/>
      <c r="D83" s="472"/>
      <c r="E83" s="472"/>
      <c r="F83" s="472"/>
      <c r="G83" s="472"/>
      <c r="H83" s="472"/>
      <c r="I83" s="472"/>
      <c r="J83" s="472"/>
      <c r="K83" s="472"/>
      <c r="L83" s="472"/>
      <c r="M83" s="472"/>
      <c r="N83" s="472"/>
      <c r="O83" s="472"/>
      <c r="P83" s="472"/>
      <c r="Q83" s="472"/>
      <c r="R83" s="472"/>
      <c r="S83" s="472"/>
      <c r="T83" s="472"/>
      <c r="U83" s="472"/>
      <c r="V83" s="472"/>
      <c r="W83" s="472"/>
      <c r="X83" s="472"/>
      <c r="Y83" s="472"/>
      <c r="Z83" s="472"/>
      <c r="AA83" s="472"/>
      <c r="AB83" s="472"/>
      <c r="AC83" s="472"/>
      <c r="AD83" s="472"/>
      <c r="AE83" s="472"/>
      <c r="AF83" s="472"/>
      <c r="AG83" s="472"/>
      <c r="AH83" s="472"/>
      <c r="AI83" s="472"/>
      <c r="AJ83" s="473"/>
    </row>
    <row r="84" spans="1:36" ht="12.75">
      <c r="A84" s="459" t="s">
        <v>136</v>
      </c>
      <c r="B84" s="460"/>
      <c r="C84" s="474" t="s">
        <v>137</v>
      </c>
      <c r="D84" s="475"/>
      <c r="E84" s="475"/>
      <c r="F84" s="475"/>
      <c r="G84" s="475"/>
      <c r="H84" s="475"/>
      <c r="I84" s="475"/>
      <c r="J84" s="475"/>
      <c r="K84" s="475"/>
      <c r="L84" s="475"/>
      <c r="M84" s="475"/>
      <c r="N84" s="475"/>
      <c r="O84" s="475"/>
      <c r="P84" s="475"/>
      <c r="Q84" s="475"/>
      <c r="R84" s="475"/>
      <c r="S84" s="475"/>
      <c r="T84" s="475"/>
      <c r="U84" s="475"/>
      <c r="V84" s="475"/>
      <c r="W84" s="475"/>
      <c r="X84" s="475"/>
      <c r="Y84" s="475"/>
      <c r="Z84" s="475"/>
      <c r="AA84" s="475"/>
      <c r="AB84" s="475"/>
      <c r="AC84" s="476"/>
      <c r="AD84" s="459" t="s">
        <v>115</v>
      </c>
      <c r="AE84" s="461"/>
      <c r="AF84" s="461"/>
      <c r="AG84" s="461"/>
      <c r="AH84" s="461"/>
      <c r="AI84" s="461"/>
      <c r="AJ84" s="460"/>
    </row>
    <row r="85" spans="1:36" ht="12.75">
      <c r="A85" s="314" t="s">
        <v>0</v>
      </c>
      <c r="B85" s="214"/>
      <c r="C85" s="301" t="s">
        <v>138</v>
      </c>
      <c r="D85" s="302"/>
      <c r="E85" s="30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T85" s="302"/>
      <c r="U85" s="302"/>
      <c r="V85" s="302"/>
      <c r="W85" s="302"/>
      <c r="X85" s="302"/>
      <c r="Y85" s="302"/>
      <c r="Z85" s="302"/>
      <c r="AA85" s="302"/>
      <c r="AB85" s="302"/>
      <c r="AC85" s="303"/>
      <c r="AD85" s="354">
        <f>(4*2*22)-(AD55*6%)</f>
        <v>109.82000000000001</v>
      </c>
      <c r="AE85" s="355"/>
      <c r="AF85" s="355"/>
      <c r="AG85" s="355"/>
      <c r="AH85" s="355"/>
      <c r="AI85" s="355"/>
      <c r="AJ85" s="356"/>
    </row>
    <row r="86" spans="1:36" ht="12.75">
      <c r="A86" s="314" t="s">
        <v>1</v>
      </c>
      <c r="B86" s="214"/>
      <c r="C86" s="301" t="s">
        <v>139</v>
      </c>
      <c r="D86" s="302"/>
      <c r="E86" s="302"/>
      <c r="F86" s="302"/>
      <c r="G86" s="302"/>
      <c r="H86" s="302"/>
      <c r="I86" s="302"/>
      <c r="J86" s="302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02"/>
      <c r="V86" s="302"/>
      <c r="W86" s="302"/>
      <c r="X86" s="302"/>
      <c r="Y86" s="302"/>
      <c r="Z86" s="302"/>
      <c r="AA86" s="302"/>
      <c r="AB86" s="302"/>
      <c r="AC86" s="303"/>
      <c r="AD86" s="354">
        <f>(18*22)*80%</f>
        <v>316.8</v>
      </c>
      <c r="AE86" s="355"/>
      <c r="AF86" s="355"/>
      <c r="AG86" s="355"/>
      <c r="AH86" s="355"/>
      <c r="AI86" s="355"/>
      <c r="AJ86" s="356"/>
    </row>
    <row r="87" spans="1:36" ht="12.75">
      <c r="A87" s="314" t="s">
        <v>2</v>
      </c>
      <c r="B87" s="214"/>
      <c r="C87" s="301" t="s">
        <v>140</v>
      </c>
      <c r="D87" s="302"/>
      <c r="E87" s="302"/>
      <c r="F87" s="302"/>
      <c r="G87" s="302"/>
      <c r="H87" s="302"/>
      <c r="I87" s="302"/>
      <c r="J87" s="302"/>
      <c r="K87" s="302"/>
      <c r="L87" s="302"/>
      <c r="M87" s="302"/>
      <c r="N87" s="302"/>
      <c r="O87" s="302"/>
      <c r="P87" s="302"/>
      <c r="Q87" s="302"/>
      <c r="R87" s="302"/>
      <c r="S87" s="302"/>
      <c r="T87" s="302"/>
      <c r="U87" s="302"/>
      <c r="V87" s="302"/>
      <c r="W87" s="302"/>
      <c r="X87" s="302"/>
      <c r="Y87" s="302"/>
      <c r="Z87" s="302"/>
      <c r="AA87" s="302"/>
      <c r="AB87" s="302"/>
      <c r="AC87" s="303"/>
      <c r="AD87" s="354">
        <f>Y87*(AD$55+AD$56)</f>
        <v>0</v>
      </c>
      <c r="AE87" s="355"/>
      <c r="AF87" s="355"/>
      <c r="AG87" s="355"/>
      <c r="AH87" s="355"/>
      <c r="AI87" s="355"/>
      <c r="AJ87" s="356"/>
    </row>
    <row r="88" spans="1:36" ht="12.75">
      <c r="A88" s="314" t="s">
        <v>3</v>
      </c>
      <c r="B88" s="214"/>
      <c r="C88" s="301" t="s">
        <v>141</v>
      </c>
      <c r="D88" s="302"/>
      <c r="E88" s="302"/>
      <c r="F88" s="302"/>
      <c r="G88" s="302"/>
      <c r="H88" s="302"/>
      <c r="I88" s="302"/>
      <c r="J88" s="302"/>
      <c r="K88" s="302"/>
      <c r="L88" s="302"/>
      <c r="M88" s="302"/>
      <c r="N88" s="302"/>
      <c r="O88" s="302"/>
      <c r="P88" s="302"/>
      <c r="Q88" s="302"/>
      <c r="R88" s="302"/>
      <c r="S88" s="302"/>
      <c r="T88" s="302"/>
      <c r="U88" s="302"/>
      <c r="V88" s="302"/>
      <c r="W88" s="302"/>
      <c r="X88" s="302"/>
      <c r="Y88" s="302"/>
      <c r="Z88" s="302"/>
      <c r="AA88" s="302"/>
      <c r="AB88" s="302"/>
      <c r="AC88" s="303"/>
      <c r="AD88" s="500">
        <v>0</v>
      </c>
      <c r="AE88" s="501"/>
      <c r="AF88" s="501"/>
      <c r="AG88" s="501"/>
      <c r="AH88" s="501"/>
      <c r="AI88" s="501"/>
      <c r="AJ88" s="502"/>
    </row>
    <row r="89" spans="1:36" ht="12.75">
      <c r="A89" s="316" t="s">
        <v>127</v>
      </c>
      <c r="B89" s="316"/>
      <c r="C89" s="316"/>
      <c r="D89" s="316"/>
      <c r="E89" s="316"/>
      <c r="F89" s="316"/>
      <c r="G89" s="316"/>
      <c r="H89" s="316"/>
      <c r="I89" s="316"/>
      <c r="J89" s="316"/>
      <c r="K89" s="316"/>
      <c r="L89" s="316"/>
      <c r="M89" s="316"/>
      <c r="N89" s="316"/>
      <c r="O89" s="316"/>
      <c r="P89" s="316"/>
      <c r="Q89" s="316"/>
      <c r="R89" s="316"/>
      <c r="S89" s="316"/>
      <c r="T89" s="316"/>
      <c r="U89" s="316"/>
      <c r="V89" s="316"/>
      <c r="W89" s="316"/>
      <c r="X89" s="316"/>
      <c r="Y89" s="316"/>
      <c r="Z89" s="316"/>
      <c r="AA89" s="316"/>
      <c r="AB89" s="316"/>
      <c r="AC89" s="317"/>
      <c r="AD89" s="318">
        <f>SUM(AD85:AJ88)</f>
        <v>426.62</v>
      </c>
      <c r="AE89" s="319"/>
      <c r="AF89" s="319"/>
      <c r="AG89" s="319"/>
      <c r="AH89" s="319"/>
      <c r="AI89" s="319"/>
      <c r="AJ89" s="320"/>
    </row>
    <row r="90" spans="1:36" ht="9" customHeight="1">
      <c r="A90" s="299"/>
      <c r="B90" s="299"/>
      <c r="C90" s="299"/>
      <c r="D90" s="299"/>
      <c r="E90" s="299"/>
      <c r="F90" s="299"/>
      <c r="G90" s="299"/>
      <c r="H90" s="299"/>
      <c r="I90" s="299"/>
      <c r="J90" s="299"/>
      <c r="K90" s="299"/>
      <c r="L90" s="299"/>
      <c r="M90" s="299"/>
      <c r="N90" s="299"/>
      <c r="O90" s="299"/>
      <c r="P90" s="299"/>
      <c r="Q90" s="299"/>
      <c r="R90" s="299"/>
      <c r="S90" s="299"/>
      <c r="T90" s="299"/>
      <c r="U90" s="299"/>
      <c r="V90" s="299"/>
      <c r="W90" s="299"/>
      <c r="X90" s="299"/>
      <c r="Y90" s="299"/>
      <c r="Z90" s="299"/>
      <c r="AA90" s="299"/>
      <c r="AB90" s="299"/>
      <c r="AC90" s="299"/>
      <c r="AD90" s="299"/>
      <c r="AE90" s="299"/>
      <c r="AF90" s="299"/>
      <c r="AG90" s="299"/>
      <c r="AH90" s="299"/>
      <c r="AI90" s="299"/>
      <c r="AJ90" s="299"/>
    </row>
    <row r="91" spans="1:36" ht="12.75">
      <c r="A91" s="462" t="s">
        <v>142</v>
      </c>
      <c r="B91" s="463"/>
      <c r="C91" s="463"/>
      <c r="D91" s="463"/>
      <c r="E91" s="463"/>
      <c r="F91" s="463"/>
      <c r="G91" s="463"/>
      <c r="H91" s="463"/>
      <c r="I91" s="463"/>
      <c r="J91" s="463"/>
      <c r="K91" s="463"/>
      <c r="L91" s="463"/>
      <c r="M91" s="463"/>
      <c r="N91" s="463"/>
      <c r="O91" s="463"/>
      <c r="P91" s="463"/>
      <c r="Q91" s="463"/>
      <c r="R91" s="463"/>
      <c r="S91" s="463"/>
      <c r="T91" s="463"/>
      <c r="U91" s="463"/>
      <c r="V91" s="463"/>
      <c r="W91" s="463"/>
      <c r="X91" s="463"/>
      <c r="Y91" s="463"/>
      <c r="Z91" s="463"/>
      <c r="AA91" s="463"/>
      <c r="AB91" s="463"/>
      <c r="AC91" s="463"/>
      <c r="AD91" s="463"/>
      <c r="AE91" s="463"/>
      <c r="AF91" s="463"/>
      <c r="AG91" s="463"/>
      <c r="AH91" s="463"/>
      <c r="AI91" s="463"/>
      <c r="AJ91" s="464"/>
    </row>
    <row r="92" spans="1:36" ht="12.75">
      <c r="A92" s="459">
        <v>2</v>
      </c>
      <c r="B92" s="460"/>
      <c r="C92" s="459" t="s">
        <v>143</v>
      </c>
      <c r="D92" s="461"/>
      <c r="E92" s="461"/>
      <c r="F92" s="461"/>
      <c r="G92" s="461"/>
      <c r="H92" s="461"/>
      <c r="I92" s="461"/>
      <c r="J92" s="461"/>
      <c r="K92" s="461"/>
      <c r="L92" s="461"/>
      <c r="M92" s="461"/>
      <c r="N92" s="461"/>
      <c r="O92" s="461"/>
      <c r="P92" s="461"/>
      <c r="Q92" s="461"/>
      <c r="R92" s="461"/>
      <c r="S92" s="461"/>
      <c r="T92" s="461"/>
      <c r="U92" s="461"/>
      <c r="V92" s="461"/>
      <c r="W92" s="461"/>
      <c r="X92" s="461"/>
      <c r="Y92" s="461"/>
      <c r="Z92" s="461"/>
      <c r="AA92" s="461"/>
      <c r="AB92" s="461"/>
      <c r="AC92" s="460"/>
      <c r="AD92" s="459" t="s">
        <v>115</v>
      </c>
      <c r="AE92" s="461"/>
      <c r="AF92" s="461"/>
      <c r="AG92" s="461"/>
      <c r="AH92" s="461"/>
      <c r="AI92" s="461"/>
      <c r="AJ92" s="460"/>
    </row>
    <row r="93" spans="1:36" ht="12.75">
      <c r="A93" s="314" t="s">
        <v>124</v>
      </c>
      <c r="B93" s="214"/>
      <c r="C93" s="301" t="s">
        <v>144</v>
      </c>
      <c r="D93" s="302"/>
      <c r="E93" s="302"/>
      <c r="F93" s="302"/>
      <c r="G93" s="302"/>
      <c r="H93" s="302"/>
      <c r="I93" s="302"/>
      <c r="J93" s="302"/>
      <c r="K93" s="302"/>
      <c r="L93" s="302"/>
      <c r="M93" s="302"/>
      <c r="N93" s="302"/>
      <c r="O93" s="302"/>
      <c r="P93" s="302"/>
      <c r="Q93" s="302"/>
      <c r="R93" s="302"/>
      <c r="S93" s="302"/>
      <c r="T93" s="302"/>
      <c r="U93" s="302"/>
      <c r="V93" s="302"/>
      <c r="W93" s="302"/>
      <c r="X93" s="302"/>
      <c r="Y93" s="302"/>
      <c r="Z93" s="302"/>
      <c r="AA93" s="302"/>
      <c r="AB93" s="302"/>
      <c r="AC93" s="303"/>
      <c r="AD93" s="354">
        <f>AD69</f>
        <v>159.32206290000002</v>
      </c>
      <c r="AE93" s="355"/>
      <c r="AF93" s="355"/>
      <c r="AG93" s="355"/>
      <c r="AH93" s="355"/>
      <c r="AI93" s="355"/>
      <c r="AJ93" s="356"/>
    </row>
    <row r="94" spans="1:36" ht="12.75">
      <c r="A94" s="314" t="s">
        <v>129</v>
      </c>
      <c r="B94" s="214"/>
      <c r="C94" s="301" t="s">
        <v>130</v>
      </c>
      <c r="D94" s="302"/>
      <c r="E94" s="302"/>
      <c r="F94" s="302"/>
      <c r="G94" s="302"/>
      <c r="H94" s="302"/>
      <c r="I94" s="302"/>
      <c r="J94" s="302"/>
      <c r="K94" s="302"/>
      <c r="L94" s="302"/>
      <c r="M94" s="302"/>
      <c r="N94" s="302"/>
      <c r="O94" s="302"/>
      <c r="P94" s="302"/>
      <c r="Q94" s="302"/>
      <c r="R94" s="302"/>
      <c r="S94" s="302"/>
      <c r="T94" s="302"/>
      <c r="U94" s="302"/>
      <c r="V94" s="302"/>
      <c r="W94" s="302"/>
      <c r="X94" s="302"/>
      <c r="Y94" s="302"/>
      <c r="Z94" s="302"/>
      <c r="AA94" s="302"/>
      <c r="AB94" s="302"/>
      <c r="AC94" s="303"/>
      <c r="AD94" s="354">
        <f>AD81</f>
        <v>527.67520000000013</v>
      </c>
      <c r="AE94" s="355"/>
      <c r="AF94" s="355"/>
      <c r="AG94" s="355"/>
      <c r="AH94" s="355"/>
      <c r="AI94" s="355"/>
      <c r="AJ94" s="356"/>
    </row>
    <row r="95" spans="1:36" ht="12.75">
      <c r="A95" s="314" t="s">
        <v>136</v>
      </c>
      <c r="B95" s="214"/>
      <c r="C95" s="301" t="s">
        <v>145</v>
      </c>
      <c r="D95" s="302"/>
      <c r="E95" s="302"/>
      <c r="F95" s="302"/>
      <c r="G95" s="302"/>
      <c r="H95" s="302"/>
      <c r="I95" s="302"/>
      <c r="J95" s="302"/>
      <c r="K95" s="302"/>
      <c r="L95" s="302"/>
      <c r="M95" s="302"/>
      <c r="N95" s="302"/>
      <c r="O95" s="302"/>
      <c r="P95" s="302"/>
      <c r="Q95" s="302"/>
      <c r="R95" s="302"/>
      <c r="S95" s="302"/>
      <c r="T95" s="302"/>
      <c r="U95" s="302"/>
      <c r="V95" s="302"/>
      <c r="W95" s="302"/>
      <c r="X95" s="302"/>
      <c r="Y95" s="302"/>
      <c r="Z95" s="302"/>
      <c r="AA95" s="302"/>
      <c r="AB95" s="302"/>
      <c r="AC95" s="303"/>
      <c r="AD95" s="354">
        <f>AD89</f>
        <v>426.62</v>
      </c>
      <c r="AE95" s="355"/>
      <c r="AF95" s="355"/>
      <c r="AG95" s="355"/>
      <c r="AH95" s="355"/>
      <c r="AI95" s="355"/>
      <c r="AJ95" s="356"/>
    </row>
    <row r="96" spans="1:36" ht="12.75">
      <c r="A96" s="316" t="s">
        <v>127</v>
      </c>
      <c r="B96" s="316"/>
      <c r="C96" s="316"/>
      <c r="D96" s="316"/>
      <c r="E96" s="316"/>
      <c r="F96" s="316"/>
      <c r="G96" s="316"/>
      <c r="H96" s="316"/>
      <c r="I96" s="316"/>
      <c r="J96" s="316"/>
      <c r="K96" s="316"/>
      <c r="L96" s="316"/>
      <c r="M96" s="316"/>
      <c r="N96" s="316"/>
      <c r="O96" s="316"/>
      <c r="P96" s="316"/>
      <c r="Q96" s="316"/>
      <c r="R96" s="316"/>
      <c r="S96" s="316"/>
      <c r="T96" s="316"/>
      <c r="U96" s="316"/>
      <c r="V96" s="316"/>
      <c r="W96" s="316"/>
      <c r="X96" s="316"/>
      <c r="Y96" s="316"/>
      <c r="Z96" s="316"/>
      <c r="AA96" s="316"/>
      <c r="AB96" s="316"/>
      <c r="AC96" s="317"/>
      <c r="AD96" s="318">
        <f>SUM(AD93:AJ95)</f>
        <v>1113.6172629000002</v>
      </c>
      <c r="AE96" s="319"/>
      <c r="AF96" s="319"/>
      <c r="AG96" s="319"/>
      <c r="AH96" s="319"/>
      <c r="AI96" s="319"/>
      <c r="AJ96" s="320"/>
    </row>
    <row r="97" spans="1:36" ht="9" customHeight="1">
      <c r="A97" s="299"/>
      <c r="B97" s="299"/>
      <c r="C97" s="299"/>
      <c r="D97" s="299"/>
      <c r="E97" s="299"/>
      <c r="F97" s="299"/>
      <c r="G97" s="299"/>
      <c r="H97" s="299"/>
      <c r="I97" s="299"/>
      <c r="J97" s="299"/>
      <c r="K97" s="299"/>
      <c r="L97" s="299"/>
      <c r="M97" s="299"/>
      <c r="N97" s="299"/>
      <c r="O97" s="299"/>
      <c r="P97" s="299"/>
      <c r="Q97" s="299"/>
      <c r="R97" s="299"/>
      <c r="S97" s="299"/>
      <c r="T97" s="299"/>
      <c r="U97" s="299"/>
      <c r="V97" s="299"/>
      <c r="W97" s="299"/>
      <c r="X97" s="299"/>
      <c r="Y97" s="299"/>
      <c r="Z97" s="299"/>
      <c r="AA97" s="299"/>
      <c r="AB97" s="299"/>
      <c r="AC97" s="299"/>
      <c r="AD97" s="299"/>
      <c r="AE97" s="299"/>
      <c r="AF97" s="299"/>
      <c r="AG97" s="299"/>
      <c r="AH97" s="299"/>
      <c r="AI97" s="299"/>
      <c r="AJ97" s="299"/>
    </row>
    <row r="98" spans="1:36" ht="12.75">
      <c r="A98" s="477" t="s">
        <v>146</v>
      </c>
      <c r="B98" s="478"/>
      <c r="C98" s="478"/>
      <c r="D98" s="478"/>
      <c r="E98" s="478"/>
      <c r="F98" s="478"/>
      <c r="G98" s="478"/>
      <c r="H98" s="478"/>
      <c r="I98" s="478"/>
      <c r="J98" s="478"/>
      <c r="K98" s="478"/>
      <c r="L98" s="478"/>
      <c r="M98" s="478"/>
      <c r="N98" s="478"/>
      <c r="O98" s="478"/>
      <c r="P98" s="478"/>
      <c r="Q98" s="478"/>
      <c r="R98" s="478"/>
      <c r="S98" s="478"/>
      <c r="T98" s="478"/>
      <c r="U98" s="478"/>
      <c r="V98" s="478"/>
      <c r="W98" s="478"/>
      <c r="X98" s="478"/>
      <c r="Y98" s="478"/>
      <c r="Z98" s="478"/>
      <c r="AA98" s="478"/>
      <c r="AB98" s="478"/>
      <c r="AC98" s="478"/>
      <c r="AD98" s="478"/>
      <c r="AE98" s="478"/>
      <c r="AF98" s="478"/>
      <c r="AG98" s="478"/>
      <c r="AH98" s="478"/>
      <c r="AI98" s="478"/>
      <c r="AJ98" s="479"/>
    </row>
    <row r="99" spans="1:36" ht="12.75">
      <c r="A99" s="459">
        <v>3</v>
      </c>
      <c r="B99" s="460"/>
      <c r="C99" s="474" t="s">
        <v>147</v>
      </c>
      <c r="D99" s="475"/>
      <c r="E99" s="475"/>
      <c r="F99" s="475"/>
      <c r="G99" s="475"/>
      <c r="H99" s="475"/>
      <c r="I99" s="475"/>
      <c r="J99" s="475"/>
      <c r="K99" s="475"/>
      <c r="L99" s="475"/>
      <c r="M99" s="475"/>
      <c r="N99" s="475"/>
      <c r="O99" s="475"/>
      <c r="P99" s="475"/>
      <c r="Q99" s="475"/>
      <c r="R99" s="475"/>
      <c r="S99" s="475"/>
      <c r="T99" s="475"/>
      <c r="U99" s="475"/>
      <c r="V99" s="475"/>
      <c r="W99" s="475"/>
      <c r="X99" s="476"/>
      <c r="Y99" s="459" t="s">
        <v>114</v>
      </c>
      <c r="Z99" s="461"/>
      <c r="AA99" s="461"/>
      <c r="AB99" s="461"/>
      <c r="AC99" s="460"/>
      <c r="AD99" s="459" t="s">
        <v>115</v>
      </c>
      <c r="AE99" s="461"/>
      <c r="AF99" s="461"/>
      <c r="AG99" s="461"/>
      <c r="AH99" s="461"/>
      <c r="AI99" s="461"/>
      <c r="AJ99" s="460"/>
    </row>
    <row r="100" spans="1:36" ht="12.75">
      <c r="A100" s="314" t="s">
        <v>0</v>
      </c>
      <c r="B100" s="214"/>
      <c r="C100" s="301" t="s">
        <v>148</v>
      </c>
      <c r="D100" s="302"/>
      <c r="E100" s="302"/>
      <c r="F100" s="302"/>
      <c r="G100" s="302"/>
      <c r="H100" s="302"/>
      <c r="I100" s="302"/>
      <c r="J100" s="302"/>
      <c r="K100" s="302"/>
      <c r="L100" s="302"/>
      <c r="M100" s="302"/>
      <c r="N100" s="302"/>
      <c r="O100" s="302"/>
      <c r="P100" s="302"/>
      <c r="Q100" s="302"/>
      <c r="R100" s="302"/>
      <c r="S100" s="302"/>
      <c r="T100" s="302"/>
      <c r="U100" s="302"/>
      <c r="V100" s="302"/>
      <c r="W100" s="302"/>
      <c r="X100" s="303"/>
      <c r="Y100" s="480">
        <v>4.1999999999999997E-3</v>
      </c>
      <c r="Z100" s="481"/>
      <c r="AA100" s="481"/>
      <c r="AB100" s="481"/>
      <c r="AC100" s="482"/>
      <c r="AD100" s="354">
        <f>Y100*(AD$55+AD$56)</f>
        <v>6.0223800000000001</v>
      </c>
      <c r="AE100" s="355"/>
      <c r="AF100" s="355"/>
      <c r="AG100" s="355"/>
      <c r="AH100" s="355"/>
      <c r="AI100" s="355"/>
      <c r="AJ100" s="356"/>
    </row>
    <row r="101" spans="1:36" ht="12.75">
      <c r="A101" s="314" t="s">
        <v>1</v>
      </c>
      <c r="B101" s="214"/>
      <c r="C101" s="301" t="s">
        <v>149</v>
      </c>
      <c r="D101" s="302"/>
      <c r="E101" s="302"/>
      <c r="F101" s="302"/>
      <c r="G101" s="302"/>
      <c r="H101" s="302"/>
      <c r="I101" s="302"/>
      <c r="J101" s="302"/>
      <c r="K101" s="302"/>
      <c r="L101" s="302"/>
      <c r="M101" s="302"/>
      <c r="N101" s="302"/>
      <c r="O101" s="302"/>
      <c r="P101" s="302"/>
      <c r="Q101" s="302"/>
      <c r="R101" s="302"/>
      <c r="S101" s="302"/>
      <c r="T101" s="302"/>
      <c r="U101" s="302"/>
      <c r="V101" s="302"/>
      <c r="W101" s="302"/>
      <c r="X101" s="303"/>
      <c r="Y101" s="480">
        <v>3.3599999999999998E-4</v>
      </c>
      <c r="Z101" s="481"/>
      <c r="AA101" s="481"/>
      <c r="AB101" s="481"/>
      <c r="AC101" s="482"/>
      <c r="AD101" s="354">
        <f t="shared" ref="AD101:AD105" si="1">Y101*(AD$55+AD$56)</f>
        <v>0.48179040000000001</v>
      </c>
      <c r="AE101" s="355"/>
      <c r="AF101" s="355"/>
      <c r="AG101" s="355"/>
      <c r="AH101" s="355"/>
      <c r="AI101" s="355"/>
      <c r="AJ101" s="356"/>
    </row>
    <row r="102" spans="1:36" ht="12.75">
      <c r="A102" s="314" t="s">
        <v>2</v>
      </c>
      <c r="B102" s="214"/>
      <c r="C102" s="301" t="s">
        <v>150</v>
      </c>
      <c r="D102" s="302"/>
      <c r="E102" s="302"/>
      <c r="F102" s="302"/>
      <c r="G102" s="302"/>
      <c r="H102" s="302"/>
      <c r="I102" s="302"/>
      <c r="J102" s="302"/>
      <c r="K102" s="302"/>
      <c r="L102" s="302"/>
      <c r="M102" s="302"/>
      <c r="N102" s="302"/>
      <c r="O102" s="302"/>
      <c r="P102" s="302"/>
      <c r="Q102" s="302"/>
      <c r="R102" s="302"/>
      <c r="S102" s="302"/>
      <c r="T102" s="302"/>
      <c r="U102" s="302"/>
      <c r="V102" s="302"/>
      <c r="W102" s="302"/>
      <c r="X102" s="303"/>
      <c r="Y102" s="480">
        <v>9.9999999999999995E-7</v>
      </c>
      <c r="Z102" s="481"/>
      <c r="AA102" s="481"/>
      <c r="AB102" s="481"/>
      <c r="AC102" s="482"/>
      <c r="AD102" s="354">
        <f t="shared" si="1"/>
        <v>1.4339000000000001E-3</v>
      </c>
      <c r="AE102" s="355"/>
      <c r="AF102" s="355"/>
      <c r="AG102" s="355"/>
      <c r="AH102" s="355"/>
      <c r="AI102" s="355"/>
      <c r="AJ102" s="356"/>
    </row>
    <row r="103" spans="1:36" ht="12.75">
      <c r="A103" s="314" t="s">
        <v>3</v>
      </c>
      <c r="B103" s="214"/>
      <c r="C103" s="301" t="s">
        <v>151</v>
      </c>
      <c r="D103" s="302"/>
      <c r="E103" s="302"/>
      <c r="F103" s="302"/>
      <c r="G103" s="302"/>
      <c r="H103" s="302"/>
      <c r="I103" s="302"/>
      <c r="J103" s="302"/>
      <c r="K103" s="302"/>
      <c r="L103" s="302"/>
      <c r="M103" s="302"/>
      <c r="N103" s="302"/>
      <c r="O103" s="302"/>
      <c r="P103" s="302"/>
      <c r="Q103" s="302"/>
      <c r="R103" s="302"/>
      <c r="S103" s="302"/>
      <c r="T103" s="302"/>
      <c r="U103" s="302"/>
      <c r="V103" s="302"/>
      <c r="W103" s="302"/>
      <c r="X103" s="303"/>
      <c r="Y103" s="480">
        <v>1.9400000000000001E-2</v>
      </c>
      <c r="Z103" s="481"/>
      <c r="AA103" s="481"/>
      <c r="AB103" s="481"/>
      <c r="AC103" s="482"/>
      <c r="AD103" s="354">
        <f t="shared" si="1"/>
        <v>27.817660000000004</v>
      </c>
      <c r="AE103" s="355"/>
      <c r="AF103" s="355"/>
      <c r="AG103" s="355"/>
      <c r="AH103" s="355"/>
      <c r="AI103" s="355"/>
      <c r="AJ103" s="356"/>
    </row>
    <row r="104" spans="1:36" ht="12.75">
      <c r="A104" s="314" t="s">
        <v>6</v>
      </c>
      <c r="B104" s="214"/>
      <c r="C104" s="486" t="s">
        <v>152</v>
      </c>
      <c r="D104" s="487"/>
      <c r="E104" s="487"/>
      <c r="F104" s="487"/>
      <c r="G104" s="487"/>
      <c r="H104" s="487"/>
      <c r="I104" s="487"/>
      <c r="J104" s="487"/>
      <c r="K104" s="487"/>
      <c r="L104" s="487"/>
      <c r="M104" s="487"/>
      <c r="N104" s="487"/>
      <c r="O104" s="487"/>
      <c r="P104" s="487"/>
      <c r="Q104" s="487"/>
      <c r="R104" s="487"/>
      <c r="S104" s="487"/>
      <c r="T104" s="487"/>
      <c r="U104" s="487"/>
      <c r="V104" s="487"/>
      <c r="W104" s="487"/>
      <c r="X104" s="488"/>
      <c r="Y104" s="480">
        <v>7.1000000000000004E-3</v>
      </c>
      <c r="Z104" s="481"/>
      <c r="AA104" s="481"/>
      <c r="AB104" s="481"/>
      <c r="AC104" s="482"/>
      <c r="AD104" s="354">
        <f t="shared" si="1"/>
        <v>10.180690000000002</v>
      </c>
      <c r="AE104" s="355"/>
      <c r="AF104" s="355"/>
      <c r="AG104" s="355"/>
      <c r="AH104" s="355"/>
      <c r="AI104" s="355"/>
      <c r="AJ104" s="356"/>
    </row>
    <row r="105" spans="1:36" ht="12.75">
      <c r="A105" s="314" t="s">
        <v>7</v>
      </c>
      <c r="B105" s="214"/>
      <c r="C105" s="301" t="s">
        <v>153</v>
      </c>
      <c r="D105" s="302"/>
      <c r="E105" s="302"/>
      <c r="F105" s="302"/>
      <c r="G105" s="302"/>
      <c r="H105" s="302"/>
      <c r="I105" s="302"/>
      <c r="J105" s="302"/>
      <c r="K105" s="302"/>
      <c r="L105" s="302"/>
      <c r="M105" s="302"/>
      <c r="N105" s="302"/>
      <c r="O105" s="302"/>
      <c r="P105" s="302"/>
      <c r="Q105" s="302"/>
      <c r="R105" s="302"/>
      <c r="S105" s="302"/>
      <c r="T105" s="302"/>
      <c r="U105" s="302"/>
      <c r="V105" s="302"/>
      <c r="W105" s="302"/>
      <c r="X105" s="303"/>
      <c r="Y105" s="480">
        <v>1E-4</v>
      </c>
      <c r="Z105" s="481"/>
      <c r="AA105" s="481"/>
      <c r="AB105" s="481"/>
      <c r="AC105" s="482"/>
      <c r="AD105" s="354">
        <f t="shared" si="1"/>
        <v>0.14339000000000002</v>
      </c>
      <c r="AE105" s="355"/>
      <c r="AF105" s="355"/>
      <c r="AG105" s="355"/>
      <c r="AH105" s="355"/>
      <c r="AI105" s="355"/>
      <c r="AJ105" s="356"/>
    </row>
    <row r="106" spans="1:36" ht="12.75">
      <c r="A106" s="316" t="s">
        <v>127</v>
      </c>
      <c r="B106" s="316"/>
      <c r="C106" s="316"/>
      <c r="D106" s="316"/>
      <c r="E106" s="316"/>
      <c r="F106" s="316"/>
      <c r="G106" s="316"/>
      <c r="H106" s="316"/>
      <c r="I106" s="316"/>
      <c r="J106" s="316"/>
      <c r="K106" s="316"/>
      <c r="L106" s="316"/>
      <c r="M106" s="316"/>
      <c r="N106" s="316"/>
      <c r="O106" s="316"/>
      <c r="P106" s="316"/>
      <c r="Q106" s="316"/>
      <c r="R106" s="316"/>
      <c r="S106" s="316"/>
      <c r="T106" s="316"/>
      <c r="U106" s="316"/>
      <c r="V106" s="316"/>
      <c r="W106" s="316"/>
      <c r="X106" s="317"/>
      <c r="Y106" s="483">
        <f>SUM(Y100:AC105)</f>
        <v>3.1137000000000001E-2</v>
      </c>
      <c r="Z106" s="484"/>
      <c r="AA106" s="484"/>
      <c r="AB106" s="484"/>
      <c r="AC106" s="485"/>
      <c r="AD106" s="318">
        <f>SUM(AD100:AJ105)</f>
        <v>44.6473443</v>
      </c>
      <c r="AE106" s="319"/>
      <c r="AF106" s="319"/>
      <c r="AG106" s="319"/>
      <c r="AH106" s="319"/>
      <c r="AI106" s="319"/>
      <c r="AJ106" s="320"/>
    </row>
    <row r="107" spans="1:36" ht="6.75" customHeight="1">
      <c r="A107" s="299"/>
      <c r="B107" s="299"/>
      <c r="C107" s="299"/>
      <c r="D107" s="299"/>
      <c r="E107" s="299"/>
      <c r="F107" s="299"/>
      <c r="G107" s="299"/>
      <c r="H107" s="299"/>
      <c r="I107" s="299"/>
      <c r="J107" s="299"/>
      <c r="K107" s="299"/>
      <c r="L107" s="299"/>
      <c r="M107" s="299"/>
      <c r="N107" s="299"/>
      <c r="O107" s="299"/>
      <c r="P107" s="299"/>
      <c r="Q107" s="299"/>
      <c r="R107" s="299"/>
      <c r="S107" s="299"/>
      <c r="T107" s="299"/>
      <c r="U107" s="299"/>
      <c r="V107" s="299"/>
      <c r="W107" s="299"/>
      <c r="X107" s="299"/>
      <c r="Y107" s="299"/>
      <c r="Z107" s="299"/>
      <c r="AA107" s="299"/>
      <c r="AB107" s="299"/>
      <c r="AC107" s="299"/>
      <c r="AD107" s="299"/>
      <c r="AE107" s="299"/>
      <c r="AF107" s="299"/>
      <c r="AG107" s="299"/>
      <c r="AH107" s="299"/>
      <c r="AI107" s="299"/>
      <c r="AJ107" s="299"/>
    </row>
    <row r="108" spans="1:36" ht="12.75">
      <c r="A108" s="477" t="s">
        <v>154</v>
      </c>
      <c r="B108" s="478"/>
      <c r="C108" s="478"/>
      <c r="D108" s="478"/>
      <c r="E108" s="478"/>
      <c r="F108" s="478"/>
      <c r="G108" s="478"/>
      <c r="H108" s="478"/>
      <c r="I108" s="478"/>
      <c r="J108" s="478"/>
      <c r="K108" s="478"/>
      <c r="L108" s="478"/>
      <c r="M108" s="478"/>
      <c r="N108" s="478"/>
      <c r="O108" s="478"/>
      <c r="P108" s="478"/>
      <c r="Q108" s="478"/>
      <c r="R108" s="478"/>
      <c r="S108" s="478"/>
      <c r="T108" s="478"/>
      <c r="U108" s="478"/>
      <c r="V108" s="478"/>
      <c r="W108" s="478"/>
      <c r="X108" s="478"/>
      <c r="Y108" s="478"/>
      <c r="Z108" s="478"/>
      <c r="AA108" s="478"/>
      <c r="AB108" s="478"/>
      <c r="AC108" s="478"/>
      <c r="AD108" s="478"/>
      <c r="AE108" s="478"/>
      <c r="AF108" s="478"/>
      <c r="AG108" s="478"/>
      <c r="AH108" s="478"/>
      <c r="AI108" s="478"/>
      <c r="AJ108" s="479"/>
    </row>
    <row r="109" spans="1:36" ht="12.75">
      <c r="A109" s="471" t="s">
        <v>155</v>
      </c>
      <c r="B109" s="472"/>
      <c r="C109" s="472"/>
      <c r="D109" s="472"/>
      <c r="E109" s="472"/>
      <c r="F109" s="472"/>
      <c r="G109" s="472"/>
      <c r="H109" s="472"/>
      <c r="I109" s="472"/>
      <c r="J109" s="472"/>
      <c r="K109" s="472"/>
      <c r="L109" s="472"/>
      <c r="M109" s="472"/>
      <c r="N109" s="472"/>
      <c r="O109" s="472"/>
      <c r="P109" s="472"/>
      <c r="Q109" s="472"/>
      <c r="R109" s="472"/>
      <c r="S109" s="472"/>
      <c r="T109" s="472"/>
      <c r="U109" s="472"/>
      <c r="V109" s="472"/>
      <c r="W109" s="472"/>
      <c r="X109" s="472"/>
      <c r="Y109" s="472"/>
      <c r="Z109" s="472"/>
      <c r="AA109" s="472"/>
      <c r="AB109" s="472"/>
      <c r="AC109" s="472"/>
      <c r="AD109" s="472"/>
      <c r="AE109" s="472"/>
      <c r="AF109" s="472"/>
      <c r="AG109" s="472"/>
      <c r="AH109" s="472"/>
      <c r="AI109" s="472"/>
      <c r="AJ109" s="473"/>
    </row>
    <row r="110" spans="1:36" ht="12.75">
      <c r="A110" s="459" t="s">
        <v>14</v>
      </c>
      <c r="B110" s="460"/>
      <c r="C110" s="474" t="s">
        <v>156</v>
      </c>
      <c r="D110" s="475"/>
      <c r="E110" s="475"/>
      <c r="F110" s="475"/>
      <c r="G110" s="475"/>
      <c r="H110" s="475"/>
      <c r="I110" s="475"/>
      <c r="J110" s="475"/>
      <c r="K110" s="475"/>
      <c r="L110" s="475"/>
      <c r="M110" s="475"/>
      <c r="N110" s="475"/>
      <c r="O110" s="475"/>
      <c r="P110" s="475"/>
      <c r="Q110" s="475"/>
      <c r="R110" s="475"/>
      <c r="S110" s="475"/>
      <c r="T110" s="475"/>
      <c r="U110" s="475"/>
      <c r="V110" s="475"/>
      <c r="W110" s="475"/>
      <c r="X110" s="476"/>
      <c r="Y110" s="459" t="s">
        <v>114</v>
      </c>
      <c r="Z110" s="461"/>
      <c r="AA110" s="461"/>
      <c r="AB110" s="461"/>
      <c r="AC110" s="460"/>
      <c r="AD110" s="459" t="s">
        <v>115</v>
      </c>
      <c r="AE110" s="461"/>
      <c r="AF110" s="461"/>
      <c r="AG110" s="461"/>
      <c r="AH110" s="461"/>
      <c r="AI110" s="461"/>
      <c r="AJ110" s="460"/>
    </row>
    <row r="111" spans="1:36" ht="12.75">
      <c r="A111" s="314" t="s">
        <v>0</v>
      </c>
      <c r="B111" s="214"/>
      <c r="C111" s="301" t="s">
        <v>23</v>
      </c>
      <c r="D111" s="302"/>
      <c r="E111" s="302"/>
      <c r="F111" s="302"/>
      <c r="G111" s="302"/>
      <c r="H111" s="302"/>
      <c r="I111" s="302"/>
      <c r="J111" s="302"/>
      <c r="K111" s="302"/>
      <c r="L111" s="302"/>
      <c r="M111" s="302"/>
      <c r="N111" s="302"/>
      <c r="O111" s="302"/>
      <c r="P111" s="302"/>
      <c r="Q111" s="302"/>
      <c r="R111" s="302"/>
      <c r="S111" s="302"/>
      <c r="T111" s="302"/>
      <c r="U111" s="302"/>
      <c r="V111" s="302"/>
      <c r="W111" s="302"/>
      <c r="X111" s="303"/>
      <c r="Y111" s="351">
        <v>8.3333299999999999E-2</v>
      </c>
      <c r="Z111" s="349"/>
      <c r="AA111" s="349"/>
      <c r="AB111" s="349"/>
      <c r="AC111" s="350"/>
      <c r="AD111" s="354">
        <f>Y111*(AD$55+AD$56)</f>
        <v>119.49161887000001</v>
      </c>
      <c r="AE111" s="355"/>
      <c r="AF111" s="355"/>
      <c r="AG111" s="355"/>
      <c r="AH111" s="355"/>
      <c r="AI111" s="355"/>
      <c r="AJ111" s="356"/>
    </row>
    <row r="112" spans="1:36" ht="12.75">
      <c r="A112" s="314" t="s">
        <v>1</v>
      </c>
      <c r="B112" s="214"/>
      <c r="C112" s="301" t="s">
        <v>156</v>
      </c>
      <c r="D112" s="302"/>
      <c r="E112" s="302"/>
      <c r="F112" s="302"/>
      <c r="G112" s="302"/>
      <c r="H112" s="302"/>
      <c r="I112" s="302"/>
      <c r="J112" s="302"/>
      <c r="K112" s="302"/>
      <c r="L112" s="302"/>
      <c r="M112" s="302"/>
      <c r="N112" s="302"/>
      <c r="O112" s="302"/>
      <c r="P112" s="302"/>
      <c r="Q112" s="302"/>
      <c r="R112" s="302"/>
      <c r="S112" s="302"/>
      <c r="T112" s="302"/>
      <c r="U112" s="302"/>
      <c r="V112" s="302"/>
      <c r="W112" s="302"/>
      <c r="X112" s="303"/>
      <c r="Y112" s="351">
        <v>8.3000000000000001E-3</v>
      </c>
      <c r="Z112" s="352"/>
      <c r="AA112" s="352"/>
      <c r="AB112" s="352"/>
      <c r="AC112" s="353"/>
      <c r="AD112" s="354">
        <f t="shared" ref="AD112:AD116" si="2">Y112*(AD$55+AD$56)</f>
        <v>11.90137</v>
      </c>
      <c r="AE112" s="355"/>
      <c r="AF112" s="355"/>
      <c r="AG112" s="355"/>
      <c r="AH112" s="355"/>
      <c r="AI112" s="355"/>
      <c r="AJ112" s="356"/>
    </row>
    <row r="113" spans="1:36" ht="12.75">
      <c r="A113" s="314" t="s">
        <v>2</v>
      </c>
      <c r="B113" s="214"/>
      <c r="C113" s="301" t="s">
        <v>24</v>
      </c>
      <c r="D113" s="302"/>
      <c r="E113" s="302"/>
      <c r="F113" s="302"/>
      <c r="G113" s="302"/>
      <c r="H113" s="302"/>
      <c r="I113" s="302"/>
      <c r="J113" s="302"/>
      <c r="K113" s="302"/>
      <c r="L113" s="302"/>
      <c r="M113" s="302"/>
      <c r="N113" s="302"/>
      <c r="O113" s="302"/>
      <c r="P113" s="302"/>
      <c r="Q113" s="302"/>
      <c r="R113" s="302"/>
      <c r="S113" s="302"/>
      <c r="T113" s="302"/>
      <c r="U113" s="302"/>
      <c r="V113" s="302"/>
      <c r="W113" s="302"/>
      <c r="X113" s="303"/>
      <c r="Y113" s="351">
        <v>2.0000000000000001E-4</v>
      </c>
      <c r="Z113" s="352"/>
      <c r="AA113" s="352"/>
      <c r="AB113" s="352"/>
      <c r="AC113" s="353"/>
      <c r="AD113" s="354">
        <f t="shared" si="2"/>
        <v>0.28678000000000003</v>
      </c>
      <c r="AE113" s="355"/>
      <c r="AF113" s="355"/>
      <c r="AG113" s="355"/>
      <c r="AH113" s="355"/>
      <c r="AI113" s="355"/>
      <c r="AJ113" s="356"/>
    </row>
    <row r="114" spans="1:36" ht="12.75">
      <c r="A114" s="314" t="s">
        <v>3</v>
      </c>
      <c r="B114" s="214"/>
      <c r="C114" s="301" t="s">
        <v>157</v>
      </c>
      <c r="D114" s="302"/>
      <c r="E114" s="302"/>
      <c r="F114" s="302"/>
      <c r="G114" s="302"/>
      <c r="H114" s="302"/>
      <c r="I114" s="302"/>
      <c r="J114" s="302"/>
      <c r="K114" s="302"/>
      <c r="L114" s="302"/>
      <c r="M114" s="302"/>
      <c r="N114" s="302"/>
      <c r="O114" s="302"/>
      <c r="P114" s="302"/>
      <c r="Q114" s="302"/>
      <c r="R114" s="302"/>
      <c r="S114" s="302"/>
      <c r="T114" s="302"/>
      <c r="U114" s="302"/>
      <c r="V114" s="302"/>
      <c r="W114" s="302"/>
      <c r="X114" s="303"/>
      <c r="Y114" s="351">
        <v>4.0000000000000002E-4</v>
      </c>
      <c r="Z114" s="352"/>
      <c r="AA114" s="352"/>
      <c r="AB114" s="352"/>
      <c r="AC114" s="353"/>
      <c r="AD114" s="354">
        <f t="shared" si="2"/>
        <v>0.57356000000000007</v>
      </c>
      <c r="AE114" s="355"/>
      <c r="AF114" s="355"/>
      <c r="AG114" s="355"/>
      <c r="AH114" s="355"/>
      <c r="AI114" s="355"/>
      <c r="AJ114" s="356"/>
    </row>
    <row r="115" spans="1:36" ht="12.75">
      <c r="A115" s="314" t="s">
        <v>6</v>
      </c>
      <c r="B115" s="214"/>
      <c r="C115" s="301" t="s">
        <v>158</v>
      </c>
      <c r="D115" s="302"/>
      <c r="E115" s="302"/>
      <c r="F115" s="302"/>
      <c r="G115" s="302"/>
      <c r="H115" s="302"/>
      <c r="I115" s="302"/>
      <c r="J115" s="302"/>
      <c r="K115" s="302"/>
      <c r="L115" s="302"/>
      <c r="M115" s="302"/>
      <c r="N115" s="302"/>
      <c r="O115" s="302"/>
      <c r="P115" s="302"/>
      <c r="Q115" s="302"/>
      <c r="R115" s="302"/>
      <c r="S115" s="302"/>
      <c r="T115" s="302"/>
      <c r="U115" s="302"/>
      <c r="V115" s="302"/>
      <c r="W115" s="302"/>
      <c r="X115" s="303"/>
      <c r="Y115" s="351">
        <v>7.4999999999999997E-3</v>
      </c>
      <c r="Z115" s="352"/>
      <c r="AA115" s="352"/>
      <c r="AB115" s="352"/>
      <c r="AC115" s="353"/>
      <c r="AD115" s="354">
        <f t="shared" si="2"/>
        <v>10.754250000000001</v>
      </c>
      <c r="AE115" s="355"/>
      <c r="AF115" s="355"/>
      <c r="AG115" s="355"/>
      <c r="AH115" s="355"/>
      <c r="AI115" s="355"/>
      <c r="AJ115" s="356"/>
    </row>
    <row r="116" spans="1:36" ht="12.75">
      <c r="A116" s="314" t="s">
        <v>7</v>
      </c>
      <c r="B116" s="214"/>
      <c r="C116" s="301" t="s">
        <v>159</v>
      </c>
      <c r="D116" s="302"/>
      <c r="E116" s="302"/>
      <c r="F116" s="302"/>
      <c r="G116" s="302"/>
      <c r="H116" s="302"/>
      <c r="I116" s="302"/>
      <c r="J116" s="302"/>
      <c r="K116" s="302"/>
      <c r="L116" s="302"/>
      <c r="M116" s="302"/>
      <c r="N116" s="302"/>
      <c r="O116" s="302"/>
      <c r="P116" s="302"/>
      <c r="Q116" s="302"/>
      <c r="R116" s="302"/>
      <c r="S116" s="302"/>
      <c r="T116" s="302"/>
      <c r="U116" s="302"/>
      <c r="V116" s="302"/>
      <c r="W116" s="302"/>
      <c r="X116" s="303"/>
      <c r="Y116" s="351">
        <v>0</v>
      </c>
      <c r="Z116" s="349"/>
      <c r="AA116" s="349"/>
      <c r="AB116" s="349"/>
      <c r="AC116" s="350"/>
      <c r="AD116" s="354">
        <f t="shared" si="2"/>
        <v>0</v>
      </c>
      <c r="AE116" s="355"/>
      <c r="AF116" s="355"/>
      <c r="AG116" s="355"/>
      <c r="AH116" s="355"/>
      <c r="AI116" s="355"/>
      <c r="AJ116" s="356"/>
    </row>
    <row r="117" spans="1:36" ht="12.75">
      <c r="A117" s="316" t="s">
        <v>127</v>
      </c>
      <c r="B117" s="316"/>
      <c r="C117" s="316"/>
      <c r="D117" s="316"/>
      <c r="E117" s="316"/>
      <c r="F117" s="316"/>
      <c r="G117" s="316"/>
      <c r="H117" s="316"/>
      <c r="I117" s="316"/>
      <c r="J117" s="316"/>
      <c r="K117" s="316"/>
      <c r="L117" s="316"/>
      <c r="M117" s="316"/>
      <c r="N117" s="316"/>
      <c r="O117" s="316"/>
      <c r="P117" s="316"/>
      <c r="Q117" s="316"/>
      <c r="R117" s="316"/>
      <c r="S117" s="316"/>
      <c r="T117" s="316"/>
      <c r="U117" s="316"/>
      <c r="V117" s="316"/>
      <c r="W117" s="316"/>
      <c r="X117" s="317"/>
      <c r="Y117" s="468">
        <f>SUM(Y111:AC116)</f>
        <v>9.9733299999999997E-2</v>
      </c>
      <c r="Z117" s="469"/>
      <c r="AA117" s="469"/>
      <c r="AB117" s="469"/>
      <c r="AC117" s="470"/>
      <c r="AD117" s="318">
        <f>SUM(AD111:AJ116)</f>
        <v>143.00757887</v>
      </c>
      <c r="AE117" s="319"/>
      <c r="AF117" s="319"/>
      <c r="AG117" s="319"/>
      <c r="AH117" s="319"/>
      <c r="AI117" s="319"/>
      <c r="AJ117" s="320"/>
    </row>
    <row r="118" spans="1:36" ht="7.5" customHeight="1">
      <c r="A118" s="299"/>
      <c r="B118" s="299"/>
      <c r="C118" s="299"/>
      <c r="D118" s="299"/>
      <c r="E118" s="299"/>
      <c r="F118" s="299"/>
      <c r="G118" s="299"/>
      <c r="H118" s="299"/>
      <c r="I118" s="299"/>
      <c r="J118" s="299"/>
      <c r="K118" s="299"/>
      <c r="L118" s="299"/>
      <c r="M118" s="299"/>
      <c r="N118" s="299"/>
      <c r="O118" s="299"/>
      <c r="P118" s="299"/>
      <c r="Q118" s="299"/>
      <c r="R118" s="299"/>
      <c r="S118" s="299"/>
      <c r="T118" s="299"/>
      <c r="U118" s="299"/>
      <c r="V118" s="299"/>
      <c r="W118" s="299"/>
      <c r="X118" s="299"/>
      <c r="Y118" s="299"/>
      <c r="Z118" s="299"/>
      <c r="AA118" s="299"/>
      <c r="AB118" s="299"/>
      <c r="AC118" s="299"/>
      <c r="AD118" s="299"/>
      <c r="AE118" s="299"/>
      <c r="AF118" s="299"/>
      <c r="AG118" s="299"/>
      <c r="AH118" s="299"/>
      <c r="AI118" s="299"/>
      <c r="AJ118" s="299"/>
    </row>
    <row r="119" spans="1:36" ht="12.75">
      <c r="A119" s="471" t="s">
        <v>160</v>
      </c>
      <c r="B119" s="472"/>
      <c r="C119" s="472"/>
      <c r="D119" s="472"/>
      <c r="E119" s="472"/>
      <c r="F119" s="472"/>
      <c r="G119" s="472"/>
      <c r="H119" s="472"/>
      <c r="I119" s="472"/>
      <c r="J119" s="472"/>
      <c r="K119" s="472"/>
      <c r="L119" s="472"/>
      <c r="M119" s="472"/>
      <c r="N119" s="472"/>
      <c r="O119" s="472"/>
      <c r="P119" s="472"/>
      <c r="Q119" s="472"/>
      <c r="R119" s="472"/>
      <c r="S119" s="472"/>
      <c r="T119" s="472"/>
      <c r="U119" s="472"/>
      <c r="V119" s="472"/>
      <c r="W119" s="472"/>
      <c r="X119" s="472"/>
      <c r="Y119" s="472"/>
      <c r="Z119" s="472"/>
      <c r="AA119" s="472"/>
      <c r="AB119" s="472"/>
      <c r="AC119" s="472"/>
      <c r="AD119" s="472"/>
      <c r="AE119" s="472"/>
      <c r="AF119" s="472"/>
      <c r="AG119" s="472"/>
      <c r="AH119" s="472"/>
      <c r="AI119" s="472"/>
      <c r="AJ119" s="473"/>
    </row>
    <row r="120" spans="1:36" ht="12.75">
      <c r="A120" s="459" t="s">
        <v>20</v>
      </c>
      <c r="B120" s="460"/>
      <c r="C120" s="474" t="s">
        <v>9</v>
      </c>
      <c r="D120" s="475"/>
      <c r="E120" s="475"/>
      <c r="F120" s="475"/>
      <c r="G120" s="475"/>
      <c r="H120" s="475"/>
      <c r="I120" s="475"/>
      <c r="J120" s="475"/>
      <c r="K120" s="475"/>
      <c r="L120" s="475"/>
      <c r="M120" s="475"/>
      <c r="N120" s="475"/>
      <c r="O120" s="475"/>
      <c r="P120" s="475"/>
      <c r="Q120" s="475"/>
      <c r="R120" s="475"/>
      <c r="S120" s="475"/>
      <c r="T120" s="475"/>
      <c r="U120" s="475"/>
      <c r="V120" s="475"/>
      <c r="W120" s="475"/>
      <c r="X120" s="476"/>
      <c r="Y120" s="459" t="s">
        <v>114</v>
      </c>
      <c r="Z120" s="461"/>
      <c r="AA120" s="461"/>
      <c r="AB120" s="461"/>
      <c r="AC120" s="460"/>
      <c r="AD120" s="459" t="s">
        <v>115</v>
      </c>
      <c r="AE120" s="461"/>
      <c r="AF120" s="461"/>
      <c r="AG120" s="461"/>
      <c r="AH120" s="461"/>
      <c r="AI120" s="461"/>
      <c r="AJ120" s="460"/>
    </row>
    <row r="121" spans="1:36" ht="12.75">
      <c r="A121" s="314" t="s">
        <v>0</v>
      </c>
      <c r="B121" s="214"/>
      <c r="C121" s="465" t="s">
        <v>161</v>
      </c>
      <c r="D121" s="466"/>
      <c r="E121" s="466"/>
      <c r="F121" s="466"/>
      <c r="G121" s="466"/>
      <c r="H121" s="466"/>
      <c r="I121" s="466"/>
      <c r="J121" s="466"/>
      <c r="K121" s="466"/>
      <c r="L121" s="466"/>
      <c r="M121" s="466"/>
      <c r="N121" s="466"/>
      <c r="O121" s="466"/>
      <c r="P121" s="466"/>
      <c r="Q121" s="466"/>
      <c r="R121" s="466"/>
      <c r="S121" s="466"/>
      <c r="T121" s="466"/>
      <c r="U121" s="466"/>
      <c r="V121" s="466"/>
      <c r="W121" s="466"/>
      <c r="X121" s="466"/>
      <c r="Y121" s="466"/>
      <c r="Z121" s="466"/>
      <c r="AA121" s="466"/>
      <c r="AB121" s="466"/>
      <c r="AC121" s="467"/>
      <c r="AD121" s="354"/>
      <c r="AE121" s="355"/>
      <c r="AF121" s="355"/>
      <c r="AG121" s="355"/>
      <c r="AH121" s="355"/>
      <c r="AI121" s="355"/>
      <c r="AJ121" s="356"/>
    </row>
    <row r="122" spans="1:36" ht="12.75">
      <c r="A122" s="316" t="s">
        <v>127</v>
      </c>
      <c r="B122" s="316"/>
      <c r="C122" s="316"/>
      <c r="D122" s="316"/>
      <c r="E122" s="316"/>
      <c r="F122" s="316"/>
      <c r="G122" s="316"/>
      <c r="H122" s="316"/>
      <c r="I122" s="316"/>
      <c r="J122" s="316"/>
      <c r="K122" s="316"/>
      <c r="L122" s="316"/>
      <c r="M122" s="316"/>
      <c r="N122" s="316"/>
      <c r="O122" s="316"/>
      <c r="P122" s="316"/>
      <c r="Q122" s="316"/>
      <c r="R122" s="316"/>
      <c r="S122" s="316"/>
      <c r="T122" s="316"/>
      <c r="U122" s="316"/>
      <c r="V122" s="316"/>
      <c r="W122" s="316"/>
      <c r="X122" s="316"/>
      <c r="Y122" s="316"/>
      <c r="Z122" s="316"/>
      <c r="AA122" s="316"/>
      <c r="AB122" s="316"/>
      <c r="AC122" s="317"/>
      <c r="AD122" s="318">
        <f>SUM(AD121:AJ121)</f>
        <v>0</v>
      </c>
      <c r="AE122" s="319"/>
      <c r="AF122" s="319"/>
      <c r="AG122" s="319"/>
      <c r="AH122" s="319"/>
      <c r="AI122" s="319"/>
      <c r="AJ122" s="320"/>
    </row>
    <row r="123" spans="1:36" ht="7.5" customHeight="1">
      <c r="A123" s="299"/>
      <c r="B123" s="299"/>
      <c r="C123" s="299"/>
      <c r="D123" s="299"/>
      <c r="E123" s="299"/>
      <c r="F123" s="299"/>
      <c r="G123" s="299"/>
      <c r="H123" s="299"/>
      <c r="I123" s="299"/>
      <c r="J123" s="299"/>
      <c r="K123" s="299"/>
      <c r="L123" s="299"/>
      <c r="M123" s="299"/>
      <c r="N123" s="299"/>
      <c r="O123" s="299"/>
      <c r="P123" s="299"/>
      <c r="Q123" s="299"/>
      <c r="R123" s="299"/>
      <c r="S123" s="299"/>
      <c r="T123" s="299"/>
      <c r="U123" s="299"/>
      <c r="V123" s="299"/>
      <c r="W123" s="299"/>
      <c r="X123" s="299"/>
      <c r="Y123" s="299"/>
      <c r="Z123" s="299"/>
      <c r="AA123" s="299"/>
      <c r="AB123" s="299"/>
      <c r="AC123" s="299"/>
      <c r="AD123" s="299"/>
      <c r="AE123" s="299"/>
      <c r="AF123" s="299"/>
      <c r="AG123" s="299"/>
      <c r="AH123" s="299"/>
      <c r="AI123" s="299"/>
      <c r="AJ123" s="299"/>
    </row>
    <row r="124" spans="1:36" ht="12.75">
      <c r="A124" s="462" t="s">
        <v>162</v>
      </c>
      <c r="B124" s="463"/>
      <c r="C124" s="463"/>
      <c r="D124" s="463"/>
      <c r="E124" s="463"/>
      <c r="F124" s="463"/>
      <c r="G124" s="463"/>
      <c r="H124" s="463"/>
      <c r="I124" s="463"/>
      <c r="J124" s="463"/>
      <c r="K124" s="463"/>
      <c r="L124" s="463"/>
      <c r="M124" s="463"/>
      <c r="N124" s="463"/>
      <c r="O124" s="463"/>
      <c r="P124" s="463"/>
      <c r="Q124" s="463"/>
      <c r="R124" s="463"/>
      <c r="S124" s="463"/>
      <c r="T124" s="463"/>
      <c r="U124" s="463"/>
      <c r="V124" s="463"/>
      <c r="W124" s="463"/>
      <c r="X124" s="463"/>
      <c r="Y124" s="463"/>
      <c r="Z124" s="463"/>
      <c r="AA124" s="463"/>
      <c r="AB124" s="463"/>
      <c r="AC124" s="463"/>
      <c r="AD124" s="463"/>
      <c r="AE124" s="463"/>
      <c r="AF124" s="463"/>
      <c r="AG124" s="463"/>
      <c r="AH124" s="463"/>
      <c r="AI124" s="463"/>
      <c r="AJ124" s="464"/>
    </row>
    <row r="125" spans="1:36" ht="12.75">
      <c r="A125" s="459">
        <v>4</v>
      </c>
      <c r="B125" s="460"/>
      <c r="C125" s="459" t="s">
        <v>163</v>
      </c>
      <c r="D125" s="461"/>
      <c r="E125" s="461"/>
      <c r="F125" s="461"/>
      <c r="G125" s="461"/>
      <c r="H125" s="461"/>
      <c r="I125" s="461"/>
      <c r="J125" s="461"/>
      <c r="K125" s="461"/>
      <c r="L125" s="461"/>
      <c r="M125" s="461"/>
      <c r="N125" s="461"/>
      <c r="O125" s="461"/>
      <c r="P125" s="461"/>
      <c r="Q125" s="461"/>
      <c r="R125" s="461"/>
      <c r="S125" s="461"/>
      <c r="T125" s="461"/>
      <c r="U125" s="461"/>
      <c r="V125" s="461"/>
      <c r="W125" s="461"/>
      <c r="X125" s="461"/>
      <c r="Y125" s="461"/>
      <c r="Z125" s="461"/>
      <c r="AA125" s="461"/>
      <c r="AB125" s="461"/>
      <c r="AC125" s="460"/>
      <c r="AD125" s="459" t="s">
        <v>115</v>
      </c>
      <c r="AE125" s="461"/>
      <c r="AF125" s="461"/>
      <c r="AG125" s="461"/>
      <c r="AH125" s="461"/>
      <c r="AI125" s="461"/>
      <c r="AJ125" s="460"/>
    </row>
    <row r="126" spans="1:36" ht="12.75">
      <c r="A126" s="314" t="s">
        <v>14</v>
      </c>
      <c r="B126" s="214"/>
      <c r="C126" s="301" t="s">
        <v>156</v>
      </c>
      <c r="D126" s="302"/>
      <c r="E126" s="302"/>
      <c r="F126" s="302"/>
      <c r="G126" s="302"/>
      <c r="H126" s="302"/>
      <c r="I126" s="302"/>
      <c r="J126" s="302"/>
      <c r="K126" s="302"/>
      <c r="L126" s="302"/>
      <c r="M126" s="302"/>
      <c r="N126" s="302"/>
      <c r="O126" s="302"/>
      <c r="P126" s="302"/>
      <c r="Q126" s="302"/>
      <c r="R126" s="302"/>
      <c r="S126" s="302"/>
      <c r="T126" s="302"/>
      <c r="U126" s="302"/>
      <c r="V126" s="302"/>
      <c r="W126" s="302"/>
      <c r="X126" s="302"/>
      <c r="Y126" s="302"/>
      <c r="Z126" s="302"/>
      <c r="AA126" s="302"/>
      <c r="AB126" s="302"/>
      <c r="AC126" s="303"/>
      <c r="AD126" s="354">
        <f>AD117</f>
        <v>143.00757887</v>
      </c>
      <c r="AE126" s="355"/>
      <c r="AF126" s="355"/>
      <c r="AG126" s="355"/>
      <c r="AH126" s="355"/>
      <c r="AI126" s="355"/>
      <c r="AJ126" s="356"/>
    </row>
    <row r="127" spans="1:36" ht="12.75">
      <c r="A127" s="314" t="s">
        <v>20</v>
      </c>
      <c r="B127" s="214"/>
      <c r="C127" s="301" t="s">
        <v>9</v>
      </c>
      <c r="D127" s="302"/>
      <c r="E127" s="302"/>
      <c r="F127" s="302"/>
      <c r="G127" s="302"/>
      <c r="H127" s="302"/>
      <c r="I127" s="302"/>
      <c r="J127" s="302"/>
      <c r="K127" s="302"/>
      <c r="L127" s="302"/>
      <c r="M127" s="302"/>
      <c r="N127" s="302"/>
      <c r="O127" s="302"/>
      <c r="P127" s="302"/>
      <c r="Q127" s="302"/>
      <c r="R127" s="302"/>
      <c r="S127" s="302"/>
      <c r="T127" s="302"/>
      <c r="U127" s="302"/>
      <c r="V127" s="302"/>
      <c r="W127" s="302"/>
      <c r="X127" s="302"/>
      <c r="Y127" s="302"/>
      <c r="Z127" s="302"/>
      <c r="AA127" s="302"/>
      <c r="AB127" s="302"/>
      <c r="AC127" s="303"/>
      <c r="AD127" s="354">
        <f>AD122</f>
        <v>0</v>
      </c>
      <c r="AE127" s="355"/>
      <c r="AF127" s="355"/>
      <c r="AG127" s="355"/>
      <c r="AH127" s="355"/>
      <c r="AI127" s="355"/>
      <c r="AJ127" s="356"/>
    </row>
    <row r="128" spans="1:36" ht="12.75">
      <c r="A128" s="316" t="s">
        <v>127</v>
      </c>
      <c r="B128" s="316"/>
      <c r="C128" s="316"/>
      <c r="D128" s="316"/>
      <c r="E128" s="316"/>
      <c r="F128" s="316"/>
      <c r="G128" s="316"/>
      <c r="H128" s="316"/>
      <c r="I128" s="316"/>
      <c r="J128" s="316"/>
      <c r="K128" s="316"/>
      <c r="L128" s="316"/>
      <c r="M128" s="316"/>
      <c r="N128" s="316"/>
      <c r="O128" s="316"/>
      <c r="P128" s="316"/>
      <c r="Q128" s="316"/>
      <c r="R128" s="316"/>
      <c r="S128" s="316"/>
      <c r="T128" s="316"/>
      <c r="U128" s="316"/>
      <c r="V128" s="316"/>
      <c r="W128" s="316"/>
      <c r="X128" s="316"/>
      <c r="Y128" s="316"/>
      <c r="Z128" s="316"/>
      <c r="AA128" s="316"/>
      <c r="AB128" s="316"/>
      <c r="AC128" s="317"/>
      <c r="AD128" s="318">
        <f>SUM(AD126:AJ127)</f>
        <v>143.00757887</v>
      </c>
      <c r="AE128" s="319"/>
      <c r="AF128" s="319"/>
      <c r="AG128" s="319"/>
      <c r="AH128" s="319"/>
      <c r="AI128" s="319"/>
      <c r="AJ128" s="320"/>
    </row>
    <row r="129" spans="1:36" ht="8.25" customHeight="1">
      <c r="A129" s="299"/>
      <c r="B129" s="299"/>
      <c r="C129" s="299"/>
      <c r="D129" s="299"/>
      <c r="E129" s="299"/>
      <c r="F129" s="299"/>
      <c r="G129" s="299"/>
      <c r="H129" s="299"/>
      <c r="I129" s="299"/>
      <c r="J129" s="299"/>
      <c r="K129" s="299"/>
      <c r="L129" s="299"/>
      <c r="M129" s="299"/>
      <c r="N129" s="299"/>
      <c r="O129" s="299"/>
      <c r="P129" s="299"/>
      <c r="Q129" s="299"/>
      <c r="R129" s="299"/>
      <c r="S129" s="299"/>
      <c r="T129" s="299"/>
      <c r="U129" s="299"/>
      <c r="V129" s="299"/>
      <c r="W129" s="299"/>
      <c r="X129" s="299"/>
      <c r="Y129" s="299"/>
      <c r="Z129" s="299"/>
      <c r="AA129" s="299"/>
      <c r="AB129" s="299"/>
      <c r="AC129" s="299"/>
      <c r="AD129" s="299"/>
      <c r="AE129" s="299"/>
      <c r="AF129" s="299"/>
      <c r="AG129" s="299"/>
      <c r="AH129" s="299"/>
      <c r="AI129" s="299"/>
      <c r="AJ129" s="299"/>
    </row>
    <row r="130" spans="1:36" ht="12.75" customHeight="1">
      <c r="A130" s="450" t="s">
        <v>164</v>
      </c>
      <c r="B130" s="451"/>
      <c r="C130" s="451"/>
      <c r="D130" s="451"/>
      <c r="E130" s="451"/>
      <c r="F130" s="451"/>
      <c r="G130" s="451"/>
      <c r="H130" s="451"/>
      <c r="I130" s="451"/>
      <c r="J130" s="451"/>
      <c r="K130" s="451"/>
      <c r="L130" s="451"/>
      <c r="M130" s="451"/>
      <c r="N130" s="451"/>
      <c r="O130" s="451"/>
      <c r="P130" s="451"/>
      <c r="Q130" s="451"/>
      <c r="R130" s="451"/>
      <c r="S130" s="451"/>
      <c r="T130" s="451"/>
      <c r="U130" s="451"/>
      <c r="V130" s="451"/>
      <c r="W130" s="451"/>
      <c r="X130" s="451"/>
      <c r="Y130" s="451"/>
      <c r="Z130" s="451"/>
      <c r="AA130" s="451"/>
      <c r="AB130" s="451"/>
      <c r="AC130" s="451"/>
      <c r="AD130" s="451"/>
      <c r="AE130" s="451"/>
      <c r="AF130" s="451"/>
      <c r="AG130" s="451"/>
      <c r="AH130" s="451"/>
      <c r="AI130" s="451"/>
      <c r="AJ130" s="452"/>
    </row>
    <row r="131" spans="1:36" ht="14.25" customHeight="1">
      <c r="A131" s="459">
        <v>3</v>
      </c>
      <c r="B131" s="460"/>
      <c r="C131" s="50" t="s">
        <v>12</v>
      </c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2"/>
      <c r="AD131" s="459" t="s">
        <v>115</v>
      </c>
      <c r="AE131" s="461"/>
      <c r="AF131" s="461"/>
      <c r="AG131" s="461"/>
      <c r="AH131" s="461"/>
      <c r="AI131" s="461"/>
      <c r="AJ131" s="460"/>
    </row>
    <row r="132" spans="1:36" ht="13.5" customHeight="1">
      <c r="A132" s="314" t="s">
        <v>0</v>
      </c>
      <c r="B132" s="214"/>
      <c r="C132" s="53" t="s">
        <v>165</v>
      </c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213"/>
      <c r="Z132" s="213"/>
      <c r="AA132" s="213"/>
      <c r="AB132" s="213"/>
      <c r="AC132" s="214"/>
      <c r="AD132" s="453">
        <f>'Fardamentos e EPIs ELET'!AC40/4</f>
        <v>169.72083333333333</v>
      </c>
      <c r="AE132" s="454"/>
      <c r="AF132" s="454"/>
      <c r="AG132" s="454"/>
      <c r="AH132" s="454"/>
      <c r="AI132" s="454"/>
      <c r="AJ132" s="455"/>
    </row>
    <row r="133" spans="1:36" ht="12" customHeight="1">
      <c r="A133" s="314" t="s">
        <v>1</v>
      </c>
      <c r="B133" s="214"/>
      <c r="C133" s="53" t="s">
        <v>13</v>
      </c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213"/>
      <c r="Z133" s="213"/>
      <c r="AA133" s="213"/>
      <c r="AB133" s="213"/>
      <c r="AC133" s="214"/>
      <c r="AD133" s="453"/>
      <c r="AE133" s="454"/>
      <c r="AF133" s="454"/>
      <c r="AG133" s="454"/>
      <c r="AH133" s="454"/>
      <c r="AI133" s="454"/>
      <c r="AJ133" s="455"/>
    </row>
    <row r="134" spans="1:36" ht="12" customHeight="1">
      <c r="A134" s="456" t="s">
        <v>2</v>
      </c>
      <c r="B134" s="457"/>
      <c r="C134" s="126" t="s">
        <v>166</v>
      </c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458"/>
      <c r="Z134" s="458"/>
      <c r="AA134" s="458"/>
      <c r="AB134" s="458"/>
      <c r="AC134" s="457"/>
      <c r="AD134" s="453">
        <v>78.88</v>
      </c>
      <c r="AE134" s="454"/>
      <c r="AF134" s="454"/>
      <c r="AG134" s="454"/>
      <c r="AH134" s="454"/>
      <c r="AI134" s="454"/>
      <c r="AJ134" s="455"/>
    </row>
    <row r="135" spans="1:36" ht="13.5" customHeight="1">
      <c r="A135" s="315" t="s">
        <v>22</v>
      </c>
      <c r="B135" s="316"/>
      <c r="C135" s="316"/>
      <c r="D135" s="316"/>
      <c r="E135" s="316"/>
      <c r="F135" s="316"/>
      <c r="G135" s="316"/>
      <c r="H135" s="316"/>
      <c r="I135" s="316"/>
      <c r="J135" s="316"/>
      <c r="K135" s="316"/>
      <c r="L135" s="316"/>
      <c r="M135" s="316"/>
      <c r="N135" s="316"/>
      <c r="O135" s="316"/>
      <c r="P135" s="316"/>
      <c r="Q135" s="316"/>
      <c r="R135" s="316"/>
      <c r="S135" s="316"/>
      <c r="T135" s="316"/>
      <c r="U135" s="316"/>
      <c r="V135" s="316"/>
      <c r="W135" s="316"/>
      <c r="X135" s="316"/>
      <c r="Y135" s="316"/>
      <c r="Z135" s="316"/>
      <c r="AA135" s="316"/>
      <c r="AB135" s="316"/>
      <c r="AC135" s="317"/>
      <c r="AD135" s="318">
        <f>SUM(AD132:AJ134)</f>
        <v>248.60083333333333</v>
      </c>
      <c r="AE135" s="319"/>
      <c r="AF135" s="319"/>
      <c r="AG135" s="319"/>
      <c r="AH135" s="319"/>
      <c r="AI135" s="319"/>
      <c r="AJ135" s="320"/>
    </row>
    <row r="136" spans="1:36" ht="9" customHeight="1"/>
    <row r="137" spans="1:36" ht="15.75" customHeight="1">
      <c r="A137" s="450" t="s">
        <v>167</v>
      </c>
      <c r="B137" s="451"/>
      <c r="C137" s="451"/>
      <c r="D137" s="451"/>
      <c r="E137" s="451"/>
      <c r="F137" s="451"/>
      <c r="G137" s="451"/>
      <c r="H137" s="451"/>
      <c r="I137" s="451"/>
      <c r="J137" s="451"/>
      <c r="K137" s="451"/>
      <c r="L137" s="451"/>
      <c r="M137" s="451"/>
      <c r="N137" s="451"/>
      <c r="O137" s="451"/>
      <c r="P137" s="451"/>
      <c r="Q137" s="451"/>
      <c r="R137" s="451"/>
      <c r="S137" s="451"/>
      <c r="T137" s="451"/>
      <c r="U137" s="451"/>
      <c r="V137" s="451"/>
      <c r="W137" s="451"/>
      <c r="X137" s="451"/>
      <c r="Y137" s="451"/>
      <c r="Z137" s="451"/>
      <c r="AA137" s="451"/>
      <c r="AB137" s="451"/>
      <c r="AC137" s="451"/>
      <c r="AD137" s="451"/>
      <c r="AE137" s="451"/>
      <c r="AF137" s="451"/>
      <c r="AG137" s="451"/>
      <c r="AH137" s="451"/>
      <c r="AI137" s="451"/>
      <c r="AJ137" s="452"/>
    </row>
    <row r="138" spans="1:36" ht="13.5" customHeight="1">
      <c r="A138" s="327">
        <v>5</v>
      </c>
      <c r="B138" s="329"/>
      <c r="C138" s="345" t="s">
        <v>168</v>
      </c>
      <c r="D138" s="346"/>
      <c r="E138" s="346"/>
      <c r="F138" s="346"/>
      <c r="G138" s="346"/>
      <c r="H138" s="346"/>
      <c r="I138" s="346"/>
      <c r="J138" s="346"/>
      <c r="K138" s="346"/>
      <c r="L138" s="346"/>
      <c r="M138" s="346"/>
      <c r="N138" s="346"/>
      <c r="O138" s="346"/>
      <c r="P138" s="346"/>
      <c r="Q138" s="346"/>
      <c r="R138" s="346"/>
      <c r="S138" s="346"/>
      <c r="T138" s="346"/>
      <c r="U138" s="346"/>
      <c r="V138" s="346"/>
      <c r="W138" s="346"/>
      <c r="X138" s="347"/>
      <c r="Y138" s="327" t="s">
        <v>15</v>
      </c>
      <c r="Z138" s="328"/>
      <c r="AA138" s="328"/>
      <c r="AB138" s="328"/>
      <c r="AC138" s="329"/>
      <c r="AD138" s="327" t="s">
        <v>115</v>
      </c>
      <c r="AE138" s="328"/>
      <c r="AF138" s="328"/>
      <c r="AG138" s="328"/>
      <c r="AH138" s="328"/>
      <c r="AI138" s="328"/>
      <c r="AJ138" s="329"/>
    </row>
    <row r="139" spans="1:36" ht="13.5" customHeight="1">
      <c r="A139" s="314" t="s">
        <v>0</v>
      </c>
      <c r="B139" s="214"/>
      <c r="C139" s="301" t="s">
        <v>169</v>
      </c>
      <c r="D139" s="302"/>
      <c r="E139" s="302"/>
      <c r="F139" s="302"/>
      <c r="G139" s="302"/>
      <c r="H139" s="302"/>
      <c r="I139" s="302"/>
      <c r="J139" s="302"/>
      <c r="K139" s="302"/>
      <c r="L139" s="302"/>
      <c r="M139" s="302"/>
      <c r="N139" s="302"/>
      <c r="O139" s="302"/>
      <c r="P139" s="302"/>
      <c r="Q139" s="302"/>
      <c r="R139" s="302"/>
      <c r="S139" s="302"/>
      <c r="T139" s="302"/>
      <c r="U139" s="302"/>
      <c r="V139" s="302"/>
      <c r="W139" s="302"/>
      <c r="X139" s="303"/>
      <c r="Y139" s="336">
        <v>0.06</v>
      </c>
      <c r="Z139" s="337"/>
      <c r="AA139" s="337"/>
      <c r="AB139" s="337"/>
      <c r="AC139" s="338"/>
      <c r="AD139" s="333">
        <f>($AD$135+$AD$96+$AD$106+$AD$128+$AD$62)*Y139</f>
        <v>179.02638116420002</v>
      </c>
      <c r="AE139" s="334"/>
      <c r="AF139" s="334"/>
      <c r="AG139" s="334"/>
      <c r="AH139" s="334"/>
      <c r="AI139" s="334"/>
      <c r="AJ139" s="335"/>
    </row>
    <row r="140" spans="1:36" ht="15.75" customHeight="1">
      <c r="A140" s="314" t="s">
        <v>1</v>
      </c>
      <c r="B140" s="214"/>
      <c r="C140" s="301" t="s">
        <v>25</v>
      </c>
      <c r="D140" s="302"/>
      <c r="E140" s="302"/>
      <c r="F140" s="302"/>
      <c r="G140" s="302"/>
      <c r="H140" s="302"/>
      <c r="I140" s="302"/>
      <c r="J140" s="302"/>
      <c r="K140" s="302"/>
      <c r="L140" s="302"/>
      <c r="M140" s="302"/>
      <c r="N140" s="302"/>
      <c r="O140" s="302"/>
      <c r="P140" s="302"/>
      <c r="Q140" s="302"/>
      <c r="R140" s="302"/>
      <c r="S140" s="302"/>
      <c r="T140" s="302"/>
      <c r="U140" s="302"/>
      <c r="V140" s="302"/>
      <c r="W140" s="302"/>
      <c r="X140" s="303"/>
      <c r="Y140" s="336">
        <v>6.7900000000000002E-2</v>
      </c>
      <c r="Z140" s="337"/>
      <c r="AA140" s="337"/>
      <c r="AB140" s="337"/>
      <c r="AC140" s="338"/>
      <c r="AD140" s="333">
        <f>($AD$135+$AD$96+$AD$106+$AD$128+$AD$62)*Y140</f>
        <v>202.59818801748636</v>
      </c>
      <c r="AE140" s="334"/>
      <c r="AF140" s="334"/>
      <c r="AG140" s="334"/>
      <c r="AH140" s="334"/>
      <c r="AI140" s="334"/>
      <c r="AJ140" s="335"/>
    </row>
    <row r="141" spans="1:36" ht="13.5" customHeight="1">
      <c r="A141" s="53"/>
      <c r="B141" s="55"/>
      <c r="C141" s="339" t="s">
        <v>170</v>
      </c>
      <c r="D141" s="340"/>
      <c r="E141" s="340"/>
      <c r="F141" s="340"/>
      <c r="G141" s="340"/>
      <c r="H141" s="340"/>
      <c r="I141" s="340"/>
      <c r="J141" s="340"/>
      <c r="K141" s="340"/>
      <c r="L141" s="340"/>
      <c r="M141" s="340"/>
      <c r="N141" s="340"/>
      <c r="O141" s="340"/>
      <c r="P141" s="340"/>
      <c r="Q141" s="340"/>
      <c r="R141" s="340"/>
      <c r="S141" s="340"/>
      <c r="T141" s="340"/>
      <c r="U141" s="340"/>
      <c r="V141" s="340"/>
      <c r="W141" s="340"/>
      <c r="X141" s="341"/>
      <c r="Y141" s="56"/>
      <c r="Z141" s="57"/>
      <c r="AA141" s="57"/>
      <c r="AB141" s="57"/>
      <c r="AC141" s="58"/>
      <c r="AD141" s="59"/>
      <c r="AE141" s="60"/>
      <c r="AF141" s="60"/>
      <c r="AG141" s="60"/>
      <c r="AH141" s="60"/>
      <c r="AI141" s="60"/>
      <c r="AJ141" s="61"/>
    </row>
    <row r="142" spans="1:36" ht="13.5" customHeight="1">
      <c r="A142" s="314" t="s">
        <v>2</v>
      </c>
      <c r="B142" s="214"/>
      <c r="C142" s="301" t="s">
        <v>26</v>
      </c>
      <c r="D142" s="302"/>
      <c r="E142" s="302"/>
      <c r="F142" s="302"/>
      <c r="G142" s="302"/>
      <c r="H142" s="302"/>
      <c r="I142" s="302"/>
      <c r="J142" s="302"/>
      <c r="K142" s="302"/>
      <c r="L142" s="302"/>
      <c r="M142" s="302"/>
      <c r="N142" s="302"/>
      <c r="O142" s="302"/>
      <c r="P142" s="302"/>
      <c r="Q142" s="302"/>
      <c r="R142" s="302"/>
      <c r="S142" s="302"/>
      <c r="T142" s="302"/>
      <c r="U142" s="302"/>
      <c r="V142" s="302"/>
      <c r="W142" s="302"/>
      <c r="X142" s="303"/>
      <c r="Y142" s="56"/>
      <c r="Z142" s="57"/>
      <c r="AA142" s="57"/>
      <c r="AB142" s="57"/>
      <c r="AC142" s="58"/>
      <c r="AD142" s="59"/>
      <c r="AE142" s="60"/>
      <c r="AF142" s="60"/>
      <c r="AG142" s="60"/>
      <c r="AH142" s="60"/>
      <c r="AI142" s="60"/>
      <c r="AJ142" s="61"/>
    </row>
    <row r="143" spans="1:36" ht="13.5" customHeight="1">
      <c r="A143" s="314" t="s">
        <v>27</v>
      </c>
      <c r="B143" s="214"/>
      <c r="C143" s="314" t="s">
        <v>29</v>
      </c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  <c r="U143" s="213"/>
      <c r="V143" s="213"/>
      <c r="W143" s="213"/>
      <c r="X143" s="214"/>
      <c r="Y143" s="336">
        <v>0.03</v>
      </c>
      <c r="Z143" s="337"/>
      <c r="AA143" s="337"/>
      <c r="AB143" s="337"/>
      <c r="AC143" s="338"/>
      <c r="AD143" s="333">
        <f>AD158*Y143</f>
        <v>110.52208829507455</v>
      </c>
      <c r="AE143" s="334"/>
      <c r="AF143" s="334"/>
      <c r="AG143" s="334"/>
      <c r="AH143" s="334"/>
      <c r="AI143" s="334"/>
      <c r="AJ143" s="335"/>
    </row>
    <row r="144" spans="1:36" ht="13.5" customHeight="1">
      <c r="A144" s="314" t="s">
        <v>28</v>
      </c>
      <c r="B144" s="214"/>
      <c r="C144" s="314" t="s">
        <v>171</v>
      </c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13"/>
      <c r="U144" s="213"/>
      <c r="V144" s="213"/>
      <c r="W144" s="213"/>
      <c r="X144" s="214"/>
      <c r="Y144" s="336">
        <v>6.4999999999999997E-3</v>
      </c>
      <c r="Z144" s="337"/>
      <c r="AA144" s="337"/>
      <c r="AB144" s="337"/>
      <c r="AC144" s="338"/>
      <c r="AD144" s="333">
        <f>AD158*Y144</f>
        <v>23.946452463932818</v>
      </c>
      <c r="AE144" s="334"/>
      <c r="AF144" s="334"/>
      <c r="AG144" s="334"/>
      <c r="AH144" s="334"/>
      <c r="AI144" s="334"/>
      <c r="AJ144" s="335"/>
    </row>
    <row r="145" spans="1:36" ht="14.25" customHeight="1">
      <c r="A145" s="314" t="s">
        <v>30</v>
      </c>
      <c r="B145" s="214"/>
      <c r="C145" s="314" t="s">
        <v>172</v>
      </c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  <c r="U145" s="213"/>
      <c r="V145" s="213"/>
      <c r="W145" s="213"/>
      <c r="X145" s="214"/>
      <c r="Y145" s="336">
        <v>0.05</v>
      </c>
      <c r="Z145" s="337"/>
      <c r="AA145" s="337"/>
      <c r="AB145" s="337"/>
      <c r="AC145" s="338"/>
      <c r="AD145" s="333">
        <f>AD158*Y145</f>
        <v>184.20348049179094</v>
      </c>
      <c r="AE145" s="334"/>
      <c r="AF145" s="334"/>
      <c r="AG145" s="334"/>
      <c r="AH145" s="334"/>
      <c r="AI145" s="334"/>
      <c r="AJ145" s="335"/>
    </row>
    <row r="146" spans="1:36" ht="13.5" customHeight="1">
      <c r="A146" s="315" t="s">
        <v>22</v>
      </c>
      <c r="B146" s="316"/>
      <c r="C146" s="316"/>
      <c r="D146" s="316"/>
      <c r="E146" s="316"/>
      <c r="F146" s="316"/>
      <c r="G146" s="316"/>
      <c r="H146" s="316"/>
      <c r="I146" s="316"/>
      <c r="J146" s="316"/>
      <c r="K146" s="316"/>
      <c r="L146" s="316"/>
      <c r="M146" s="316"/>
      <c r="N146" s="316"/>
      <c r="O146" s="316"/>
      <c r="P146" s="316"/>
      <c r="Q146" s="316"/>
      <c r="R146" s="316"/>
      <c r="S146" s="316"/>
      <c r="T146" s="316"/>
      <c r="U146" s="316"/>
      <c r="V146" s="316"/>
      <c r="W146" s="316"/>
      <c r="X146" s="316"/>
      <c r="Y146" s="316"/>
      <c r="Z146" s="316"/>
      <c r="AA146" s="316"/>
      <c r="AB146" s="316"/>
      <c r="AC146" s="317"/>
      <c r="AD146" s="321">
        <f>SUM(AD139:AJ145)</f>
        <v>700.29659043248478</v>
      </c>
      <c r="AE146" s="322"/>
      <c r="AF146" s="322"/>
      <c r="AG146" s="322"/>
      <c r="AH146" s="322"/>
      <c r="AI146" s="322"/>
      <c r="AJ146" s="323"/>
    </row>
    <row r="147" spans="1:36" ht="8.25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3"/>
      <c r="Z147" s="63"/>
      <c r="AA147" s="63"/>
      <c r="AB147" s="63"/>
      <c r="AC147" s="63"/>
      <c r="AD147" s="64"/>
      <c r="AE147" s="64"/>
      <c r="AF147" s="64"/>
      <c r="AG147" s="64"/>
      <c r="AH147" s="64"/>
      <c r="AI147" s="64"/>
      <c r="AJ147" s="64"/>
    </row>
    <row r="148" spans="1:36" ht="15" customHeight="1">
      <c r="A148" s="324" t="s">
        <v>173</v>
      </c>
      <c r="B148" s="325"/>
      <c r="C148" s="325"/>
      <c r="D148" s="325"/>
      <c r="E148" s="325"/>
      <c r="F148" s="325"/>
      <c r="G148" s="325"/>
      <c r="H148" s="325"/>
      <c r="I148" s="325"/>
      <c r="J148" s="325"/>
      <c r="K148" s="325"/>
      <c r="L148" s="325"/>
      <c r="M148" s="325"/>
      <c r="N148" s="325"/>
      <c r="O148" s="325"/>
      <c r="P148" s="325"/>
      <c r="Q148" s="325"/>
      <c r="R148" s="325"/>
      <c r="S148" s="325"/>
      <c r="T148" s="325"/>
      <c r="U148" s="325"/>
      <c r="V148" s="325"/>
      <c r="W148" s="325"/>
      <c r="X148" s="325"/>
      <c r="Y148" s="325"/>
      <c r="Z148" s="325"/>
      <c r="AA148" s="325"/>
      <c r="AB148" s="325"/>
      <c r="AC148" s="325"/>
      <c r="AD148" s="325"/>
      <c r="AE148" s="325"/>
      <c r="AF148" s="325"/>
      <c r="AG148" s="325"/>
      <c r="AH148" s="325"/>
      <c r="AI148" s="325"/>
      <c r="AJ148" s="326"/>
    </row>
    <row r="149" spans="1:36" ht="5.25" customHeight="1">
      <c r="A149" s="65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7"/>
    </row>
    <row r="150" spans="1:36" ht="12" customHeight="1">
      <c r="A150" s="327" t="s">
        <v>174</v>
      </c>
      <c r="B150" s="328"/>
      <c r="C150" s="328"/>
      <c r="D150" s="328"/>
      <c r="E150" s="328"/>
      <c r="F150" s="328"/>
      <c r="G150" s="328"/>
      <c r="H150" s="328"/>
      <c r="I150" s="328"/>
      <c r="J150" s="328"/>
      <c r="K150" s="328"/>
      <c r="L150" s="328"/>
      <c r="M150" s="328"/>
      <c r="N150" s="328"/>
      <c r="O150" s="328"/>
      <c r="P150" s="328"/>
      <c r="Q150" s="328"/>
      <c r="R150" s="328"/>
      <c r="S150" s="328"/>
      <c r="T150" s="328"/>
      <c r="U150" s="328"/>
      <c r="V150" s="328"/>
      <c r="W150" s="328"/>
      <c r="X150" s="328"/>
      <c r="Y150" s="328"/>
      <c r="Z150" s="328"/>
      <c r="AA150" s="328"/>
      <c r="AB150" s="328"/>
      <c r="AC150" s="329"/>
      <c r="AD150" s="330" t="s">
        <v>115</v>
      </c>
      <c r="AE150" s="331"/>
      <c r="AF150" s="331"/>
      <c r="AG150" s="331"/>
      <c r="AH150" s="331"/>
      <c r="AI150" s="331"/>
      <c r="AJ150" s="332"/>
    </row>
    <row r="151" spans="1:36" ht="12" customHeight="1">
      <c r="A151" s="314" t="s">
        <v>0</v>
      </c>
      <c r="B151" s="214"/>
      <c r="C151" s="301" t="s">
        <v>175</v>
      </c>
      <c r="D151" s="302"/>
      <c r="E151" s="302"/>
      <c r="F151" s="302"/>
      <c r="G151" s="302"/>
      <c r="H151" s="302"/>
      <c r="I151" s="302"/>
      <c r="J151" s="302"/>
      <c r="K151" s="302"/>
      <c r="L151" s="302"/>
      <c r="M151" s="302"/>
      <c r="N151" s="302"/>
      <c r="O151" s="302"/>
      <c r="P151" s="302"/>
      <c r="Q151" s="302"/>
      <c r="R151" s="302"/>
      <c r="S151" s="302"/>
      <c r="T151" s="302"/>
      <c r="U151" s="302"/>
      <c r="V151" s="302"/>
      <c r="W151" s="302"/>
      <c r="X151" s="302"/>
      <c r="Y151" s="302"/>
      <c r="Z151" s="302"/>
      <c r="AA151" s="302"/>
      <c r="AB151" s="302"/>
      <c r="AC151" s="303"/>
      <c r="AD151" s="311">
        <f>AD$62</f>
        <v>1433.9</v>
      </c>
      <c r="AE151" s="312"/>
      <c r="AF151" s="312"/>
      <c r="AG151" s="312"/>
      <c r="AH151" s="312"/>
      <c r="AI151" s="312"/>
      <c r="AJ151" s="313"/>
    </row>
    <row r="152" spans="1:36" ht="12" customHeight="1">
      <c r="A152" s="314" t="s">
        <v>1</v>
      </c>
      <c r="B152" s="214"/>
      <c r="C152" s="301" t="s">
        <v>176</v>
      </c>
      <c r="D152" s="302"/>
      <c r="E152" s="302"/>
      <c r="F152" s="302"/>
      <c r="G152" s="302"/>
      <c r="H152" s="302"/>
      <c r="I152" s="302"/>
      <c r="J152" s="302"/>
      <c r="K152" s="302"/>
      <c r="L152" s="302"/>
      <c r="M152" s="302"/>
      <c r="N152" s="302"/>
      <c r="O152" s="302"/>
      <c r="P152" s="302"/>
      <c r="Q152" s="302"/>
      <c r="R152" s="302"/>
      <c r="S152" s="302"/>
      <c r="T152" s="302"/>
      <c r="U152" s="302"/>
      <c r="V152" s="302"/>
      <c r="W152" s="302"/>
      <c r="X152" s="302"/>
      <c r="Y152" s="302"/>
      <c r="Z152" s="302"/>
      <c r="AA152" s="302"/>
      <c r="AB152" s="302"/>
      <c r="AC152" s="303"/>
      <c r="AD152" s="311">
        <f>AD96</f>
        <v>1113.6172629000002</v>
      </c>
      <c r="AE152" s="312"/>
      <c r="AF152" s="312"/>
      <c r="AG152" s="312"/>
      <c r="AH152" s="312"/>
      <c r="AI152" s="312"/>
      <c r="AJ152" s="313"/>
    </row>
    <row r="153" spans="1:36" ht="12.75" customHeight="1">
      <c r="A153" s="314" t="s">
        <v>2</v>
      </c>
      <c r="B153" s="214"/>
      <c r="C153" s="301" t="s">
        <v>177</v>
      </c>
      <c r="D153" s="302"/>
      <c r="E153" s="302"/>
      <c r="F153" s="302"/>
      <c r="G153" s="302"/>
      <c r="H153" s="302"/>
      <c r="I153" s="302"/>
      <c r="J153" s="302"/>
      <c r="K153" s="302"/>
      <c r="L153" s="302"/>
      <c r="M153" s="302"/>
      <c r="N153" s="302"/>
      <c r="O153" s="302"/>
      <c r="P153" s="302"/>
      <c r="Q153" s="302"/>
      <c r="R153" s="302"/>
      <c r="S153" s="302"/>
      <c r="T153" s="302"/>
      <c r="U153" s="302"/>
      <c r="V153" s="302"/>
      <c r="W153" s="302"/>
      <c r="X153" s="302"/>
      <c r="Y153" s="302"/>
      <c r="Z153" s="302"/>
      <c r="AA153" s="302"/>
      <c r="AB153" s="302"/>
      <c r="AC153" s="303"/>
      <c r="AD153" s="311">
        <f>AD106</f>
        <v>44.6473443</v>
      </c>
      <c r="AE153" s="312"/>
      <c r="AF153" s="312"/>
      <c r="AG153" s="312"/>
      <c r="AH153" s="312"/>
      <c r="AI153" s="312"/>
      <c r="AJ153" s="313"/>
    </row>
    <row r="154" spans="1:36" ht="12.75" customHeight="1">
      <c r="A154" s="314" t="s">
        <v>3</v>
      </c>
      <c r="B154" s="214"/>
      <c r="C154" s="301" t="s">
        <v>178</v>
      </c>
      <c r="D154" s="302"/>
      <c r="E154" s="302"/>
      <c r="F154" s="302"/>
      <c r="G154" s="302"/>
      <c r="H154" s="302"/>
      <c r="I154" s="302"/>
      <c r="J154" s="302"/>
      <c r="K154" s="302"/>
      <c r="L154" s="302"/>
      <c r="M154" s="302"/>
      <c r="N154" s="302"/>
      <c r="O154" s="302"/>
      <c r="P154" s="302"/>
      <c r="Q154" s="302"/>
      <c r="R154" s="302"/>
      <c r="S154" s="302"/>
      <c r="T154" s="302"/>
      <c r="U154" s="302"/>
      <c r="V154" s="302"/>
      <c r="W154" s="302"/>
      <c r="X154" s="302"/>
      <c r="Y154" s="302"/>
      <c r="Z154" s="302"/>
      <c r="AA154" s="302"/>
      <c r="AB154" s="302"/>
      <c r="AC154" s="303"/>
      <c r="AD154" s="311">
        <f>AD128</f>
        <v>143.00757887</v>
      </c>
      <c r="AE154" s="312"/>
      <c r="AF154" s="312"/>
      <c r="AG154" s="312"/>
      <c r="AH154" s="312"/>
      <c r="AI154" s="312"/>
      <c r="AJ154" s="313"/>
    </row>
    <row r="155" spans="1:36" ht="12.75" customHeight="1">
      <c r="A155" s="314" t="s">
        <v>6</v>
      </c>
      <c r="B155" s="214"/>
      <c r="C155" s="301" t="s">
        <v>179</v>
      </c>
      <c r="D155" s="302"/>
      <c r="E155" s="302"/>
      <c r="F155" s="302"/>
      <c r="G155" s="302"/>
      <c r="H155" s="302"/>
      <c r="I155" s="302"/>
      <c r="J155" s="302"/>
      <c r="K155" s="302"/>
      <c r="L155" s="302"/>
      <c r="M155" s="302"/>
      <c r="N155" s="302"/>
      <c r="O155" s="302"/>
      <c r="P155" s="302"/>
      <c r="Q155" s="302"/>
      <c r="R155" s="302"/>
      <c r="S155" s="302"/>
      <c r="T155" s="302"/>
      <c r="U155" s="302"/>
      <c r="V155" s="302"/>
      <c r="W155" s="302"/>
      <c r="X155" s="302"/>
      <c r="Y155" s="302"/>
      <c r="Z155" s="302"/>
      <c r="AA155" s="302"/>
      <c r="AB155" s="302"/>
      <c r="AC155" s="303"/>
      <c r="AD155" s="311">
        <f>AD135</f>
        <v>248.60083333333333</v>
      </c>
      <c r="AE155" s="312"/>
      <c r="AF155" s="312"/>
      <c r="AG155" s="312"/>
      <c r="AH155" s="312"/>
      <c r="AI155" s="312"/>
      <c r="AJ155" s="313"/>
    </row>
    <row r="156" spans="1:36" ht="12" customHeight="1">
      <c r="A156" s="308" t="s">
        <v>22</v>
      </c>
      <c r="B156" s="309"/>
      <c r="C156" s="309"/>
      <c r="D156" s="309"/>
      <c r="E156" s="309"/>
      <c r="F156" s="309"/>
      <c r="G156" s="309"/>
      <c r="H156" s="309"/>
      <c r="I156" s="309"/>
      <c r="J156" s="309"/>
      <c r="K156" s="309"/>
      <c r="L156" s="309"/>
      <c r="M156" s="309"/>
      <c r="N156" s="309"/>
      <c r="O156" s="309"/>
      <c r="P156" s="309"/>
      <c r="Q156" s="309"/>
      <c r="R156" s="309"/>
      <c r="S156" s="309"/>
      <c r="T156" s="309"/>
      <c r="U156" s="309"/>
      <c r="V156" s="309"/>
      <c r="W156" s="309"/>
      <c r="X156" s="309"/>
      <c r="Y156" s="309"/>
      <c r="Z156" s="309"/>
      <c r="AA156" s="309"/>
      <c r="AB156" s="309"/>
      <c r="AC156" s="310"/>
      <c r="AD156" s="311">
        <f>SUM(AD151:AJ155)</f>
        <v>2983.7730194033338</v>
      </c>
      <c r="AE156" s="312"/>
      <c r="AF156" s="312"/>
      <c r="AG156" s="312"/>
      <c r="AH156" s="312"/>
      <c r="AI156" s="312"/>
      <c r="AJ156" s="313"/>
    </row>
    <row r="157" spans="1:36" ht="13.5" customHeight="1">
      <c r="A157" s="314" t="s">
        <v>7</v>
      </c>
      <c r="B157" s="214"/>
      <c r="C157" s="301" t="s">
        <v>180</v>
      </c>
      <c r="D157" s="302"/>
      <c r="E157" s="302"/>
      <c r="F157" s="302"/>
      <c r="G157" s="302"/>
      <c r="H157" s="302"/>
      <c r="I157" s="302"/>
      <c r="J157" s="302"/>
      <c r="K157" s="302"/>
      <c r="L157" s="302"/>
      <c r="M157" s="302"/>
      <c r="N157" s="302"/>
      <c r="O157" s="302"/>
      <c r="P157" s="302"/>
      <c r="Q157" s="302"/>
      <c r="R157" s="302"/>
      <c r="S157" s="302"/>
      <c r="T157" s="302"/>
      <c r="U157" s="302"/>
      <c r="V157" s="302"/>
      <c r="W157" s="302"/>
      <c r="X157" s="302"/>
      <c r="Y157" s="302"/>
      <c r="Z157" s="302"/>
      <c r="AA157" s="302"/>
      <c r="AB157" s="302"/>
      <c r="AC157" s="303"/>
      <c r="AD157" s="311">
        <f>AD158-AD156</f>
        <v>700.29659043248466</v>
      </c>
      <c r="AE157" s="312"/>
      <c r="AF157" s="312"/>
      <c r="AG157" s="312"/>
      <c r="AH157" s="312"/>
      <c r="AI157" s="312"/>
      <c r="AJ157" s="313"/>
    </row>
    <row r="158" spans="1:36" ht="12.75" customHeight="1">
      <c r="A158" s="315" t="s">
        <v>181</v>
      </c>
      <c r="B158" s="316"/>
      <c r="C158" s="316"/>
      <c r="D158" s="316"/>
      <c r="E158" s="316"/>
      <c r="F158" s="316"/>
      <c r="G158" s="316"/>
      <c r="H158" s="316"/>
      <c r="I158" s="316"/>
      <c r="J158" s="316"/>
      <c r="K158" s="316"/>
      <c r="L158" s="316"/>
      <c r="M158" s="316"/>
      <c r="N158" s="316"/>
      <c r="O158" s="316"/>
      <c r="P158" s="316"/>
      <c r="Q158" s="316"/>
      <c r="R158" s="316"/>
      <c r="S158" s="316"/>
      <c r="T158" s="316"/>
      <c r="U158" s="316"/>
      <c r="V158" s="316"/>
      <c r="W158" s="316"/>
      <c r="X158" s="316"/>
      <c r="Y158" s="316"/>
      <c r="Z158" s="316"/>
      <c r="AA158" s="316"/>
      <c r="AB158" s="316"/>
      <c r="AC158" s="317"/>
      <c r="AD158" s="318">
        <f>(AD156+AD139+AD140)/(1-(SUM(Y143:AC145)))</f>
        <v>3684.0696098358185</v>
      </c>
      <c r="AE158" s="319"/>
      <c r="AF158" s="319"/>
      <c r="AG158" s="319"/>
      <c r="AH158" s="319"/>
      <c r="AI158" s="319"/>
      <c r="AJ158" s="320"/>
    </row>
    <row r="160" spans="1:36" ht="6" customHeight="1">
      <c r="A160" s="233" t="s">
        <v>182</v>
      </c>
      <c r="B160" s="234"/>
      <c r="C160" s="234"/>
      <c r="D160" s="234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  <c r="R160" s="234"/>
      <c r="S160" s="234"/>
      <c r="T160" s="234"/>
      <c r="U160" s="234"/>
      <c r="V160" s="234"/>
      <c r="W160" s="234"/>
      <c r="X160" s="234"/>
      <c r="Y160" s="234"/>
      <c r="Z160" s="234"/>
      <c r="AA160" s="234"/>
      <c r="AB160" s="234"/>
      <c r="AC160" s="234"/>
      <c r="AD160" s="234"/>
      <c r="AE160" s="234"/>
      <c r="AF160" s="234"/>
      <c r="AG160" s="234"/>
      <c r="AH160" s="234"/>
      <c r="AI160" s="234"/>
      <c r="AJ160" s="235"/>
    </row>
    <row r="161" spans="1:36" ht="6" customHeight="1">
      <c r="A161" s="236"/>
      <c r="B161" s="237"/>
      <c r="C161" s="237"/>
      <c r="D161" s="237"/>
      <c r="E161" s="237"/>
      <c r="F161" s="237"/>
      <c r="G161" s="237"/>
      <c r="H161" s="237"/>
      <c r="I161" s="237"/>
      <c r="J161" s="237"/>
      <c r="K161" s="237"/>
      <c r="L161" s="237"/>
      <c r="M161" s="237"/>
      <c r="N161" s="237"/>
      <c r="O161" s="237"/>
      <c r="P161" s="237"/>
      <c r="Q161" s="237"/>
      <c r="R161" s="237"/>
      <c r="S161" s="237"/>
      <c r="T161" s="237"/>
      <c r="U161" s="237"/>
      <c r="V161" s="237"/>
      <c r="W161" s="237"/>
      <c r="X161" s="237"/>
      <c r="Y161" s="237"/>
      <c r="Z161" s="237"/>
      <c r="AA161" s="237"/>
      <c r="AB161" s="237"/>
      <c r="AC161" s="237"/>
      <c r="AD161" s="237"/>
      <c r="AE161" s="237"/>
      <c r="AF161" s="237"/>
      <c r="AG161" s="237"/>
      <c r="AH161" s="237"/>
      <c r="AI161" s="237"/>
      <c r="AJ161" s="238"/>
    </row>
    <row r="162" spans="1:36" ht="6" customHeight="1">
      <c r="A162" s="301"/>
      <c r="B162" s="302"/>
      <c r="C162" s="302"/>
      <c r="D162" s="302"/>
      <c r="E162" s="302"/>
      <c r="F162" s="302"/>
      <c r="G162" s="302"/>
      <c r="H162" s="302"/>
      <c r="I162" s="302"/>
      <c r="J162" s="302"/>
      <c r="K162" s="302"/>
      <c r="L162" s="302"/>
      <c r="M162" s="302"/>
      <c r="N162" s="302"/>
      <c r="O162" s="302"/>
      <c r="P162" s="302"/>
      <c r="Q162" s="302"/>
      <c r="R162" s="302"/>
      <c r="S162" s="302"/>
      <c r="T162" s="302"/>
      <c r="U162" s="302"/>
      <c r="V162" s="302"/>
      <c r="W162" s="302"/>
      <c r="X162" s="302"/>
      <c r="Y162" s="302"/>
      <c r="Z162" s="302"/>
      <c r="AA162" s="302"/>
      <c r="AB162" s="302"/>
      <c r="AC162" s="302"/>
      <c r="AD162" s="302"/>
      <c r="AE162" s="302"/>
      <c r="AF162" s="302"/>
      <c r="AG162" s="302"/>
      <c r="AH162" s="302"/>
      <c r="AI162" s="302"/>
      <c r="AJ162" s="303"/>
    </row>
    <row r="163" spans="1:36" ht="6" customHeight="1">
      <c r="A163" s="239" t="s">
        <v>183</v>
      </c>
      <c r="B163" s="240"/>
      <c r="C163" s="240"/>
      <c r="D163" s="240"/>
      <c r="E163" s="240"/>
      <c r="F163" s="240"/>
      <c r="G163" s="240"/>
      <c r="H163" s="240"/>
      <c r="I163" s="240"/>
      <c r="J163" s="240"/>
      <c r="K163" s="240"/>
      <c r="L163" s="241"/>
      <c r="M163" s="221" t="s">
        <v>184</v>
      </c>
      <c r="N163" s="222"/>
      <c r="O163" s="222"/>
      <c r="P163" s="222"/>
      <c r="Q163" s="223"/>
      <c r="R163" s="221" t="s">
        <v>185</v>
      </c>
      <c r="S163" s="222"/>
      <c r="T163" s="222"/>
      <c r="U163" s="222"/>
      <c r="V163" s="223"/>
      <c r="W163" s="221" t="s">
        <v>186</v>
      </c>
      <c r="X163" s="222"/>
      <c r="Y163" s="222"/>
      <c r="Z163" s="222"/>
      <c r="AA163" s="223"/>
      <c r="AB163" s="221" t="s">
        <v>187</v>
      </c>
      <c r="AC163" s="222"/>
      <c r="AD163" s="223"/>
      <c r="AE163" s="221" t="s">
        <v>188</v>
      </c>
      <c r="AF163" s="222"/>
      <c r="AG163" s="222"/>
      <c r="AH163" s="222"/>
      <c r="AI163" s="222"/>
      <c r="AJ163" s="223"/>
    </row>
    <row r="164" spans="1:36" ht="6" customHeight="1">
      <c r="A164" s="298"/>
      <c r="B164" s="299"/>
      <c r="C164" s="299"/>
      <c r="D164" s="299"/>
      <c r="E164" s="299"/>
      <c r="F164" s="299"/>
      <c r="G164" s="299"/>
      <c r="H164" s="299"/>
      <c r="I164" s="299"/>
      <c r="J164" s="299"/>
      <c r="K164" s="299"/>
      <c r="L164" s="300"/>
      <c r="M164" s="304"/>
      <c r="N164" s="305"/>
      <c r="O164" s="305"/>
      <c r="P164" s="305"/>
      <c r="Q164" s="306"/>
      <c r="R164" s="304"/>
      <c r="S164" s="307"/>
      <c r="T164" s="307"/>
      <c r="U164" s="307"/>
      <c r="V164" s="306"/>
      <c r="W164" s="304"/>
      <c r="X164" s="305"/>
      <c r="Y164" s="305"/>
      <c r="Z164" s="305"/>
      <c r="AA164" s="306"/>
      <c r="AB164" s="304"/>
      <c r="AC164" s="307"/>
      <c r="AD164" s="306"/>
      <c r="AE164" s="304"/>
      <c r="AF164" s="307"/>
      <c r="AG164" s="307"/>
      <c r="AH164" s="307"/>
      <c r="AI164" s="307"/>
      <c r="AJ164" s="306"/>
    </row>
    <row r="165" spans="1:36" ht="6" customHeight="1">
      <c r="A165" s="298"/>
      <c r="B165" s="299"/>
      <c r="C165" s="299"/>
      <c r="D165" s="299"/>
      <c r="E165" s="299"/>
      <c r="F165" s="299"/>
      <c r="G165" s="299"/>
      <c r="H165" s="299"/>
      <c r="I165" s="299"/>
      <c r="J165" s="299"/>
      <c r="K165" s="299"/>
      <c r="L165" s="300"/>
      <c r="M165" s="304"/>
      <c r="N165" s="305"/>
      <c r="O165" s="305"/>
      <c r="P165" s="305"/>
      <c r="Q165" s="306"/>
      <c r="R165" s="304"/>
      <c r="S165" s="307"/>
      <c r="T165" s="307"/>
      <c r="U165" s="307"/>
      <c r="V165" s="306"/>
      <c r="W165" s="304"/>
      <c r="X165" s="305"/>
      <c r="Y165" s="305"/>
      <c r="Z165" s="305"/>
      <c r="AA165" s="306"/>
      <c r="AB165" s="304"/>
      <c r="AC165" s="307"/>
      <c r="AD165" s="306"/>
      <c r="AE165" s="304"/>
      <c r="AF165" s="307"/>
      <c r="AG165" s="307"/>
      <c r="AH165" s="307"/>
      <c r="AI165" s="307"/>
      <c r="AJ165" s="306"/>
    </row>
    <row r="166" spans="1:36" ht="6" customHeight="1">
      <c r="A166" s="298"/>
      <c r="B166" s="299"/>
      <c r="C166" s="299"/>
      <c r="D166" s="299"/>
      <c r="E166" s="299"/>
      <c r="F166" s="299"/>
      <c r="G166" s="299"/>
      <c r="H166" s="299"/>
      <c r="I166" s="299"/>
      <c r="J166" s="299"/>
      <c r="K166" s="299"/>
      <c r="L166" s="300"/>
      <c r="M166" s="304"/>
      <c r="N166" s="305"/>
      <c r="O166" s="305"/>
      <c r="P166" s="305"/>
      <c r="Q166" s="306"/>
      <c r="R166" s="304"/>
      <c r="S166" s="307"/>
      <c r="T166" s="307"/>
      <c r="U166" s="307"/>
      <c r="V166" s="306"/>
      <c r="W166" s="304"/>
      <c r="X166" s="305"/>
      <c r="Y166" s="305"/>
      <c r="Z166" s="305"/>
      <c r="AA166" s="306"/>
      <c r="AB166" s="304"/>
      <c r="AC166" s="307"/>
      <c r="AD166" s="306"/>
      <c r="AE166" s="304"/>
      <c r="AF166" s="307"/>
      <c r="AG166" s="307"/>
      <c r="AH166" s="307"/>
      <c r="AI166" s="307"/>
      <c r="AJ166" s="306"/>
    </row>
    <row r="167" spans="1:36" ht="6" customHeight="1">
      <c r="A167" s="298"/>
      <c r="B167" s="299"/>
      <c r="C167" s="299"/>
      <c r="D167" s="299"/>
      <c r="E167" s="299"/>
      <c r="F167" s="299"/>
      <c r="G167" s="299"/>
      <c r="H167" s="299"/>
      <c r="I167" s="299"/>
      <c r="J167" s="299"/>
      <c r="K167" s="299"/>
      <c r="L167" s="300"/>
      <c r="M167" s="304"/>
      <c r="N167" s="305"/>
      <c r="O167" s="305"/>
      <c r="P167" s="305"/>
      <c r="Q167" s="306"/>
      <c r="R167" s="304"/>
      <c r="S167" s="307"/>
      <c r="T167" s="307"/>
      <c r="U167" s="307"/>
      <c r="V167" s="306"/>
      <c r="W167" s="304"/>
      <c r="X167" s="305"/>
      <c r="Y167" s="305"/>
      <c r="Z167" s="305"/>
      <c r="AA167" s="306"/>
      <c r="AB167" s="304"/>
      <c r="AC167" s="307"/>
      <c r="AD167" s="306"/>
      <c r="AE167" s="304"/>
      <c r="AF167" s="307"/>
      <c r="AG167" s="307"/>
      <c r="AH167" s="307"/>
      <c r="AI167" s="307"/>
      <c r="AJ167" s="306"/>
    </row>
    <row r="168" spans="1:36" ht="6" customHeight="1">
      <c r="A168" s="298"/>
      <c r="B168" s="299"/>
      <c r="C168" s="299"/>
      <c r="D168" s="299"/>
      <c r="E168" s="299"/>
      <c r="F168" s="299"/>
      <c r="G168" s="299"/>
      <c r="H168" s="299"/>
      <c r="I168" s="299"/>
      <c r="J168" s="299"/>
      <c r="K168" s="299"/>
      <c r="L168" s="300"/>
      <c r="M168" s="304"/>
      <c r="N168" s="305"/>
      <c r="O168" s="305"/>
      <c r="P168" s="305"/>
      <c r="Q168" s="306"/>
      <c r="R168" s="304"/>
      <c r="S168" s="307"/>
      <c r="T168" s="307"/>
      <c r="U168" s="307"/>
      <c r="V168" s="306"/>
      <c r="W168" s="304"/>
      <c r="X168" s="305"/>
      <c r="Y168" s="305"/>
      <c r="Z168" s="305"/>
      <c r="AA168" s="306"/>
      <c r="AB168" s="304"/>
      <c r="AC168" s="307"/>
      <c r="AD168" s="306"/>
      <c r="AE168" s="304"/>
      <c r="AF168" s="307"/>
      <c r="AG168" s="307"/>
      <c r="AH168" s="307"/>
      <c r="AI168" s="307"/>
      <c r="AJ168" s="306"/>
    </row>
    <row r="169" spans="1:36" ht="6" customHeight="1">
      <c r="A169" s="298" t="s">
        <v>189</v>
      </c>
      <c r="B169" s="299"/>
      <c r="C169" s="299"/>
      <c r="D169" s="299"/>
      <c r="E169" s="299"/>
      <c r="F169" s="299"/>
      <c r="G169" s="299"/>
      <c r="H169" s="299"/>
      <c r="I169" s="299"/>
      <c r="J169" s="299"/>
      <c r="K169" s="299"/>
      <c r="L169" s="300"/>
      <c r="M169" s="298" t="s">
        <v>190</v>
      </c>
      <c r="N169" s="299"/>
      <c r="O169" s="299"/>
      <c r="P169" s="299"/>
      <c r="Q169" s="300"/>
      <c r="R169" s="298" t="s">
        <v>191</v>
      </c>
      <c r="S169" s="299"/>
      <c r="T169" s="299"/>
      <c r="U169" s="299"/>
      <c r="V169" s="300"/>
      <c r="W169" s="298" t="s">
        <v>192</v>
      </c>
      <c r="X169" s="299"/>
      <c r="Y169" s="299"/>
      <c r="Z169" s="299"/>
      <c r="AA169" s="300"/>
      <c r="AB169" s="298" t="s">
        <v>193</v>
      </c>
      <c r="AC169" s="299"/>
      <c r="AD169" s="300"/>
      <c r="AE169" s="298" t="s">
        <v>194</v>
      </c>
      <c r="AF169" s="299"/>
      <c r="AG169" s="299"/>
      <c r="AH169" s="299"/>
      <c r="AI169" s="299"/>
      <c r="AJ169" s="300"/>
    </row>
    <row r="170" spans="1:36" ht="6" customHeight="1">
      <c r="A170" s="242"/>
      <c r="B170" s="243"/>
      <c r="C170" s="243"/>
      <c r="D170" s="243"/>
      <c r="E170" s="243"/>
      <c r="F170" s="243"/>
      <c r="G170" s="243"/>
      <c r="H170" s="243"/>
      <c r="I170" s="243"/>
      <c r="J170" s="243"/>
      <c r="K170" s="243"/>
      <c r="L170" s="244"/>
      <c r="M170" s="242"/>
      <c r="N170" s="243"/>
      <c r="O170" s="243"/>
      <c r="P170" s="243"/>
      <c r="Q170" s="244"/>
      <c r="R170" s="242"/>
      <c r="S170" s="243"/>
      <c r="T170" s="243"/>
      <c r="U170" s="243"/>
      <c r="V170" s="244"/>
      <c r="W170" s="242"/>
      <c r="X170" s="243"/>
      <c r="Y170" s="243"/>
      <c r="Z170" s="243"/>
      <c r="AA170" s="244"/>
      <c r="AB170" s="242"/>
      <c r="AC170" s="243"/>
      <c r="AD170" s="244"/>
      <c r="AE170" s="242"/>
      <c r="AF170" s="243"/>
      <c r="AG170" s="243"/>
      <c r="AH170" s="243"/>
      <c r="AI170" s="243"/>
      <c r="AJ170" s="244"/>
    </row>
    <row r="171" spans="1:36" ht="6" customHeight="1">
      <c r="A171" s="252" t="str">
        <f>A33</f>
        <v>SERVIÇOS TÉCNICOS DE ELETRICISTA AUXILIAR</v>
      </c>
      <c r="B171" s="253"/>
      <c r="C171" s="253"/>
      <c r="D171" s="253"/>
      <c r="E171" s="253"/>
      <c r="F171" s="253"/>
      <c r="G171" s="253"/>
      <c r="H171" s="253"/>
      <c r="I171" s="253"/>
      <c r="J171" s="253"/>
      <c r="K171" s="253"/>
      <c r="L171" s="254"/>
      <c r="M171" s="261">
        <f>AD158</f>
        <v>3684.0696098358185</v>
      </c>
      <c r="N171" s="262"/>
      <c r="O171" s="262"/>
      <c r="P171" s="262"/>
      <c r="Q171" s="263"/>
      <c r="R171" s="270">
        <v>1</v>
      </c>
      <c r="S171" s="271"/>
      <c r="T171" s="271"/>
      <c r="U171" s="271"/>
      <c r="V171" s="272"/>
      <c r="W171" s="279">
        <f>M171*R171</f>
        <v>3684.0696098358185</v>
      </c>
      <c r="X171" s="280"/>
      <c r="Y171" s="280"/>
      <c r="Z171" s="280"/>
      <c r="AA171" s="281"/>
      <c r="AB171" s="288">
        <f>AD33</f>
        <v>1</v>
      </c>
      <c r="AC171" s="271"/>
      <c r="AD171" s="272"/>
      <c r="AE171" s="289">
        <f>W171*AB171</f>
        <v>3684.0696098358185</v>
      </c>
      <c r="AF171" s="290"/>
      <c r="AG171" s="290"/>
      <c r="AH171" s="290"/>
      <c r="AI171" s="290"/>
      <c r="AJ171" s="291"/>
    </row>
    <row r="172" spans="1:36" ht="6" customHeight="1">
      <c r="A172" s="255"/>
      <c r="B172" s="256"/>
      <c r="C172" s="256"/>
      <c r="D172" s="256"/>
      <c r="E172" s="256"/>
      <c r="F172" s="256"/>
      <c r="G172" s="256"/>
      <c r="H172" s="256"/>
      <c r="I172" s="256"/>
      <c r="J172" s="256"/>
      <c r="K172" s="256"/>
      <c r="L172" s="257"/>
      <c r="M172" s="264"/>
      <c r="N172" s="265"/>
      <c r="O172" s="265"/>
      <c r="P172" s="265"/>
      <c r="Q172" s="266"/>
      <c r="R172" s="273"/>
      <c r="S172" s="274"/>
      <c r="T172" s="274"/>
      <c r="U172" s="274"/>
      <c r="V172" s="275"/>
      <c r="W172" s="282"/>
      <c r="X172" s="283"/>
      <c r="Y172" s="283"/>
      <c r="Z172" s="283"/>
      <c r="AA172" s="284"/>
      <c r="AB172" s="273"/>
      <c r="AC172" s="274"/>
      <c r="AD172" s="275"/>
      <c r="AE172" s="292"/>
      <c r="AF172" s="293"/>
      <c r="AG172" s="293"/>
      <c r="AH172" s="293"/>
      <c r="AI172" s="293"/>
      <c r="AJ172" s="294"/>
    </row>
    <row r="173" spans="1:36" ht="6" customHeight="1">
      <c r="A173" s="255"/>
      <c r="B173" s="256"/>
      <c r="C173" s="256"/>
      <c r="D173" s="256"/>
      <c r="E173" s="256"/>
      <c r="F173" s="256"/>
      <c r="G173" s="256"/>
      <c r="H173" s="256"/>
      <c r="I173" s="256"/>
      <c r="J173" s="256"/>
      <c r="K173" s="256"/>
      <c r="L173" s="257"/>
      <c r="M173" s="264"/>
      <c r="N173" s="265"/>
      <c r="O173" s="265"/>
      <c r="P173" s="265"/>
      <c r="Q173" s="266"/>
      <c r="R173" s="273"/>
      <c r="S173" s="274"/>
      <c r="T173" s="274"/>
      <c r="U173" s="274"/>
      <c r="V173" s="275"/>
      <c r="W173" s="282"/>
      <c r="X173" s="283"/>
      <c r="Y173" s="283"/>
      <c r="Z173" s="283"/>
      <c r="AA173" s="284"/>
      <c r="AB173" s="273"/>
      <c r="AC173" s="274"/>
      <c r="AD173" s="275"/>
      <c r="AE173" s="292"/>
      <c r="AF173" s="293"/>
      <c r="AG173" s="293"/>
      <c r="AH173" s="293"/>
      <c r="AI173" s="293"/>
      <c r="AJ173" s="294"/>
    </row>
    <row r="174" spans="1:36" ht="6" customHeight="1">
      <c r="A174" s="255"/>
      <c r="B174" s="256"/>
      <c r="C174" s="256"/>
      <c r="D174" s="256"/>
      <c r="E174" s="256"/>
      <c r="F174" s="256"/>
      <c r="G174" s="256"/>
      <c r="H174" s="256"/>
      <c r="I174" s="256"/>
      <c r="J174" s="256"/>
      <c r="K174" s="256"/>
      <c r="L174" s="257"/>
      <c r="M174" s="264"/>
      <c r="N174" s="265"/>
      <c r="O174" s="265"/>
      <c r="P174" s="265"/>
      <c r="Q174" s="266"/>
      <c r="R174" s="273"/>
      <c r="S174" s="274"/>
      <c r="T174" s="274"/>
      <c r="U174" s="274"/>
      <c r="V174" s="275"/>
      <c r="W174" s="282"/>
      <c r="X174" s="283"/>
      <c r="Y174" s="283"/>
      <c r="Z174" s="283"/>
      <c r="AA174" s="284"/>
      <c r="AB174" s="273"/>
      <c r="AC174" s="274"/>
      <c r="AD174" s="275"/>
      <c r="AE174" s="292"/>
      <c r="AF174" s="293"/>
      <c r="AG174" s="293"/>
      <c r="AH174" s="293"/>
      <c r="AI174" s="293"/>
      <c r="AJ174" s="294"/>
    </row>
    <row r="175" spans="1:36" ht="6" customHeight="1">
      <c r="A175" s="255"/>
      <c r="B175" s="256"/>
      <c r="C175" s="256"/>
      <c r="D175" s="256"/>
      <c r="E175" s="256"/>
      <c r="F175" s="256"/>
      <c r="G175" s="256"/>
      <c r="H175" s="256"/>
      <c r="I175" s="256"/>
      <c r="J175" s="256"/>
      <c r="K175" s="256"/>
      <c r="L175" s="257"/>
      <c r="M175" s="264"/>
      <c r="N175" s="265"/>
      <c r="O175" s="265"/>
      <c r="P175" s="265"/>
      <c r="Q175" s="266"/>
      <c r="R175" s="273"/>
      <c r="S175" s="274"/>
      <c r="T175" s="274"/>
      <c r="U175" s="274"/>
      <c r="V175" s="275"/>
      <c r="W175" s="282"/>
      <c r="X175" s="283"/>
      <c r="Y175" s="283"/>
      <c r="Z175" s="283"/>
      <c r="AA175" s="284"/>
      <c r="AB175" s="273"/>
      <c r="AC175" s="274"/>
      <c r="AD175" s="275"/>
      <c r="AE175" s="292"/>
      <c r="AF175" s="293"/>
      <c r="AG175" s="293"/>
      <c r="AH175" s="293"/>
      <c r="AI175" s="293"/>
      <c r="AJ175" s="294"/>
    </row>
    <row r="176" spans="1:36" ht="6" customHeight="1">
      <c r="A176" s="255"/>
      <c r="B176" s="256"/>
      <c r="C176" s="256"/>
      <c r="D176" s="256"/>
      <c r="E176" s="256"/>
      <c r="F176" s="256"/>
      <c r="G176" s="256"/>
      <c r="H176" s="256"/>
      <c r="I176" s="256"/>
      <c r="J176" s="256"/>
      <c r="K176" s="256"/>
      <c r="L176" s="257"/>
      <c r="M176" s="264"/>
      <c r="N176" s="265"/>
      <c r="O176" s="265"/>
      <c r="P176" s="265"/>
      <c r="Q176" s="266"/>
      <c r="R176" s="273"/>
      <c r="S176" s="274"/>
      <c r="T176" s="274"/>
      <c r="U176" s="274"/>
      <c r="V176" s="275"/>
      <c r="W176" s="282"/>
      <c r="X176" s="283"/>
      <c r="Y176" s="283"/>
      <c r="Z176" s="283"/>
      <c r="AA176" s="284"/>
      <c r="AB176" s="273"/>
      <c r="AC176" s="274"/>
      <c r="AD176" s="275"/>
      <c r="AE176" s="292"/>
      <c r="AF176" s="293"/>
      <c r="AG176" s="293"/>
      <c r="AH176" s="293"/>
      <c r="AI176" s="293"/>
      <c r="AJ176" s="294"/>
    </row>
    <row r="177" spans="1:36" ht="6" customHeight="1">
      <c r="A177" s="255"/>
      <c r="B177" s="256"/>
      <c r="C177" s="256"/>
      <c r="D177" s="256"/>
      <c r="E177" s="256"/>
      <c r="F177" s="256"/>
      <c r="G177" s="256"/>
      <c r="H177" s="256"/>
      <c r="I177" s="256"/>
      <c r="J177" s="256"/>
      <c r="K177" s="256"/>
      <c r="L177" s="257"/>
      <c r="M177" s="264"/>
      <c r="N177" s="265"/>
      <c r="O177" s="265"/>
      <c r="P177" s="265"/>
      <c r="Q177" s="266"/>
      <c r="R177" s="273"/>
      <c r="S177" s="274"/>
      <c r="T177" s="274"/>
      <c r="U177" s="274"/>
      <c r="V177" s="275"/>
      <c r="W177" s="282"/>
      <c r="X177" s="283"/>
      <c r="Y177" s="283"/>
      <c r="Z177" s="283"/>
      <c r="AA177" s="284"/>
      <c r="AB177" s="273"/>
      <c r="AC177" s="274"/>
      <c r="AD177" s="275"/>
      <c r="AE177" s="292"/>
      <c r="AF177" s="293"/>
      <c r="AG177" s="293"/>
      <c r="AH177" s="293"/>
      <c r="AI177" s="293"/>
      <c r="AJ177" s="294"/>
    </row>
    <row r="178" spans="1:36" ht="6" customHeight="1">
      <c r="A178" s="255"/>
      <c r="B178" s="256"/>
      <c r="C178" s="256"/>
      <c r="D178" s="256"/>
      <c r="E178" s="256"/>
      <c r="F178" s="256"/>
      <c r="G178" s="256"/>
      <c r="H178" s="256"/>
      <c r="I178" s="256"/>
      <c r="J178" s="256"/>
      <c r="K178" s="256"/>
      <c r="L178" s="257"/>
      <c r="M178" s="264"/>
      <c r="N178" s="265"/>
      <c r="O178" s="265"/>
      <c r="P178" s="265"/>
      <c r="Q178" s="266"/>
      <c r="R178" s="273"/>
      <c r="S178" s="274"/>
      <c r="T178" s="274"/>
      <c r="U178" s="274"/>
      <c r="V178" s="275"/>
      <c r="W178" s="282"/>
      <c r="X178" s="283"/>
      <c r="Y178" s="283"/>
      <c r="Z178" s="283"/>
      <c r="AA178" s="284"/>
      <c r="AB178" s="273"/>
      <c r="AC178" s="274"/>
      <c r="AD178" s="275"/>
      <c r="AE178" s="292"/>
      <c r="AF178" s="293"/>
      <c r="AG178" s="293"/>
      <c r="AH178" s="293"/>
      <c r="AI178" s="293"/>
      <c r="AJ178" s="294"/>
    </row>
    <row r="179" spans="1:36" ht="6" customHeight="1">
      <c r="A179" s="255"/>
      <c r="B179" s="256"/>
      <c r="C179" s="256"/>
      <c r="D179" s="256"/>
      <c r="E179" s="256"/>
      <c r="F179" s="256"/>
      <c r="G179" s="256"/>
      <c r="H179" s="256"/>
      <c r="I179" s="256"/>
      <c r="J179" s="256"/>
      <c r="K179" s="256"/>
      <c r="L179" s="257"/>
      <c r="M179" s="264"/>
      <c r="N179" s="265"/>
      <c r="O179" s="265"/>
      <c r="P179" s="265"/>
      <c r="Q179" s="266"/>
      <c r="R179" s="273"/>
      <c r="S179" s="274"/>
      <c r="T179" s="274"/>
      <c r="U179" s="274"/>
      <c r="V179" s="275"/>
      <c r="W179" s="282"/>
      <c r="X179" s="283"/>
      <c r="Y179" s="283"/>
      <c r="Z179" s="283"/>
      <c r="AA179" s="284"/>
      <c r="AB179" s="273"/>
      <c r="AC179" s="274"/>
      <c r="AD179" s="275"/>
      <c r="AE179" s="292"/>
      <c r="AF179" s="293"/>
      <c r="AG179" s="293"/>
      <c r="AH179" s="293"/>
      <c r="AI179" s="293"/>
      <c r="AJ179" s="294"/>
    </row>
    <row r="180" spans="1:36" ht="6" customHeight="1">
      <c r="A180" s="255"/>
      <c r="B180" s="256"/>
      <c r="C180" s="256"/>
      <c r="D180" s="256"/>
      <c r="E180" s="256"/>
      <c r="F180" s="256"/>
      <c r="G180" s="256"/>
      <c r="H180" s="256"/>
      <c r="I180" s="256"/>
      <c r="J180" s="256"/>
      <c r="K180" s="256"/>
      <c r="L180" s="257"/>
      <c r="M180" s="264"/>
      <c r="N180" s="265"/>
      <c r="O180" s="265"/>
      <c r="P180" s="265"/>
      <c r="Q180" s="266"/>
      <c r="R180" s="273"/>
      <c r="S180" s="274"/>
      <c r="T180" s="274"/>
      <c r="U180" s="274"/>
      <c r="V180" s="275"/>
      <c r="W180" s="282"/>
      <c r="X180" s="283"/>
      <c r="Y180" s="283"/>
      <c r="Z180" s="283"/>
      <c r="AA180" s="284"/>
      <c r="AB180" s="273"/>
      <c r="AC180" s="274"/>
      <c r="AD180" s="275"/>
      <c r="AE180" s="292"/>
      <c r="AF180" s="293"/>
      <c r="AG180" s="293"/>
      <c r="AH180" s="293"/>
      <c r="AI180" s="293"/>
      <c r="AJ180" s="294"/>
    </row>
    <row r="181" spans="1:36" ht="6" customHeight="1">
      <c r="A181" s="255"/>
      <c r="B181" s="256"/>
      <c r="C181" s="256"/>
      <c r="D181" s="256"/>
      <c r="E181" s="256"/>
      <c r="F181" s="256"/>
      <c r="G181" s="256"/>
      <c r="H181" s="256"/>
      <c r="I181" s="256"/>
      <c r="J181" s="256"/>
      <c r="K181" s="256"/>
      <c r="L181" s="257"/>
      <c r="M181" s="264"/>
      <c r="N181" s="265"/>
      <c r="O181" s="265"/>
      <c r="P181" s="265"/>
      <c r="Q181" s="266"/>
      <c r="R181" s="273"/>
      <c r="S181" s="274"/>
      <c r="T181" s="274"/>
      <c r="U181" s="274"/>
      <c r="V181" s="275"/>
      <c r="W181" s="282"/>
      <c r="X181" s="283"/>
      <c r="Y181" s="283"/>
      <c r="Z181" s="283"/>
      <c r="AA181" s="284"/>
      <c r="AB181" s="273"/>
      <c r="AC181" s="274"/>
      <c r="AD181" s="275"/>
      <c r="AE181" s="292"/>
      <c r="AF181" s="293"/>
      <c r="AG181" s="293"/>
      <c r="AH181" s="293"/>
      <c r="AI181" s="293"/>
      <c r="AJ181" s="294"/>
    </row>
    <row r="182" spans="1:36" ht="6" customHeight="1">
      <c r="A182" s="258"/>
      <c r="B182" s="259"/>
      <c r="C182" s="259"/>
      <c r="D182" s="259"/>
      <c r="E182" s="259"/>
      <c r="F182" s="259"/>
      <c r="G182" s="259"/>
      <c r="H182" s="259"/>
      <c r="I182" s="259"/>
      <c r="J182" s="259"/>
      <c r="K182" s="259"/>
      <c r="L182" s="260"/>
      <c r="M182" s="267"/>
      <c r="N182" s="268"/>
      <c r="O182" s="268"/>
      <c r="P182" s="268"/>
      <c r="Q182" s="269"/>
      <c r="R182" s="276"/>
      <c r="S182" s="277"/>
      <c r="T182" s="277"/>
      <c r="U182" s="277"/>
      <c r="V182" s="278"/>
      <c r="W182" s="285"/>
      <c r="X182" s="286"/>
      <c r="Y182" s="286"/>
      <c r="Z182" s="286"/>
      <c r="AA182" s="287"/>
      <c r="AB182" s="276"/>
      <c r="AC182" s="277"/>
      <c r="AD182" s="278"/>
      <c r="AE182" s="295"/>
      <c r="AF182" s="296"/>
      <c r="AG182" s="296"/>
      <c r="AH182" s="296"/>
      <c r="AI182" s="296"/>
      <c r="AJ182" s="297"/>
    </row>
    <row r="183" spans="1:36" ht="6" customHeight="1">
      <c r="A183" s="221" t="s">
        <v>195</v>
      </c>
      <c r="B183" s="222"/>
      <c r="C183" s="222"/>
      <c r="D183" s="222"/>
      <c r="E183" s="222"/>
      <c r="F183" s="222"/>
      <c r="G183" s="222"/>
      <c r="H183" s="222"/>
      <c r="I183" s="222"/>
      <c r="J183" s="222"/>
      <c r="K183" s="222"/>
      <c r="L183" s="222"/>
      <c r="M183" s="222"/>
      <c r="N183" s="222"/>
      <c r="O183" s="222"/>
      <c r="P183" s="222"/>
      <c r="Q183" s="222"/>
      <c r="R183" s="222"/>
      <c r="S183" s="222"/>
      <c r="T183" s="222"/>
      <c r="U183" s="222"/>
      <c r="V183" s="222"/>
      <c r="W183" s="222"/>
      <c r="X183" s="222"/>
      <c r="Y183" s="222"/>
      <c r="Z183" s="222"/>
      <c r="AA183" s="222"/>
      <c r="AB183" s="222"/>
      <c r="AC183" s="222"/>
      <c r="AD183" s="223"/>
      <c r="AE183" s="227">
        <f>SUM(ROUND((AE171),2))</f>
        <v>3684.07</v>
      </c>
      <c r="AF183" s="228"/>
      <c r="AG183" s="228"/>
      <c r="AH183" s="228"/>
      <c r="AI183" s="228"/>
      <c r="AJ183" s="229"/>
    </row>
    <row r="184" spans="1:36" ht="6" customHeight="1">
      <c r="A184" s="224"/>
      <c r="B184" s="225"/>
      <c r="C184" s="225"/>
      <c r="D184" s="225"/>
      <c r="E184" s="225"/>
      <c r="F184" s="225"/>
      <c r="G184" s="225"/>
      <c r="H184" s="225"/>
      <c r="I184" s="225"/>
      <c r="J184" s="225"/>
      <c r="K184" s="225"/>
      <c r="L184" s="225"/>
      <c r="M184" s="225"/>
      <c r="N184" s="225"/>
      <c r="O184" s="225"/>
      <c r="P184" s="225"/>
      <c r="Q184" s="225"/>
      <c r="R184" s="225"/>
      <c r="S184" s="225"/>
      <c r="T184" s="225"/>
      <c r="U184" s="225"/>
      <c r="V184" s="225"/>
      <c r="W184" s="225"/>
      <c r="X184" s="225"/>
      <c r="Y184" s="225"/>
      <c r="Z184" s="225"/>
      <c r="AA184" s="225"/>
      <c r="AB184" s="225"/>
      <c r="AC184" s="225"/>
      <c r="AD184" s="226"/>
      <c r="AE184" s="230"/>
      <c r="AF184" s="231"/>
      <c r="AG184" s="231"/>
      <c r="AH184" s="231"/>
      <c r="AI184" s="231"/>
      <c r="AJ184" s="232"/>
    </row>
    <row r="187" spans="1:36" ht="6" customHeight="1">
      <c r="A187" s="233" t="s">
        <v>196</v>
      </c>
      <c r="B187" s="234"/>
      <c r="C187" s="234"/>
      <c r="D187" s="234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  <c r="S187" s="234"/>
      <c r="T187" s="234"/>
      <c r="U187" s="234"/>
      <c r="V187" s="234"/>
      <c r="W187" s="234"/>
      <c r="X187" s="234"/>
      <c r="Y187" s="234"/>
      <c r="Z187" s="234"/>
      <c r="AA187" s="234"/>
      <c r="AB187" s="234"/>
      <c r="AC187" s="234"/>
      <c r="AD187" s="234"/>
      <c r="AE187" s="234"/>
      <c r="AF187" s="234"/>
      <c r="AG187" s="234"/>
      <c r="AH187" s="234"/>
      <c r="AI187" s="234"/>
      <c r="AJ187" s="235"/>
    </row>
    <row r="188" spans="1:36" ht="6" customHeight="1">
      <c r="A188" s="236"/>
      <c r="B188" s="237"/>
      <c r="C188" s="237"/>
      <c r="D188" s="237"/>
      <c r="E188" s="237"/>
      <c r="F188" s="237"/>
      <c r="G188" s="237"/>
      <c r="H188" s="237"/>
      <c r="I188" s="237"/>
      <c r="J188" s="237"/>
      <c r="K188" s="237"/>
      <c r="L188" s="237"/>
      <c r="M188" s="237"/>
      <c r="N188" s="237"/>
      <c r="O188" s="237"/>
      <c r="P188" s="237"/>
      <c r="Q188" s="237"/>
      <c r="R188" s="237"/>
      <c r="S188" s="237"/>
      <c r="T188" s="237"/>
      <c r="U188" s="237"/>
      <c r="V188" s="237"/>
      <c r="W188" s="237"/>
      <c r="X188" s="237"/>
      <c r="Y188" s="237"/>
      <c r="Z188" s="237"/>
      <c r="AA188" s="237"/>
      <c r="AB188" s="237"/>
      <c r="AC188" s="237"/>
      <c r="AD188" s="237"/>
      <c r="AE188" s="237"/>
      <c r="AF188" s="237"/>
      <c r="AG188" s="237"/>
      <c r="AH188" s="237"/>
      <c r="AI188" s="237"/>
      <c r="AJ188" s="238"/>
    </row>
    <row r="189" spans="1:36" ht="6" customHeight="1">
      <c r="A189" s="68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69"/>
      <c r="AE189" s="69"/>
      <c r="AF189" s="69"/>
      <c r="AG189" s="69"/>
      <c r="AH189" s="69"/>
      <c r="AI189" s="69"/>
      <c r="AJ189" s="70"/>
    </row>
    <row r="190" spans="1:36" ht="6" customHeight="1">
      <c r="A190" s="239" t="s">
        <v>197</v>
      </c>
      <c r="B190" s="240"/>
      <c r="C190" s="240"/>
      <c r="D190" s="240"/>
      <c r="E190" s="240"/>
      <c r="F190" s="240"/>
      <c r="G190" s="240"/>
      <c r="H190" s="240"/>
      <c r="I190" s="240"/>
      <c r="J190" s="240"/>
      <c r="K190" s="240"/>
      <c r="L190" s="240"/>
      <c r="M190" s="240"/>
      <c r="N190" s="240"/>
      <c r="O190" s="240"/>
      <c r="P190" s="240"/>
      <c r="Q190" s="240"/>
      <c r="R190" s="240"/>
      <c r="S190" s="240"/>
      <c r="T190" s="240"/>
      <c r="U190" s="240"/>
      <c r="V190" s="240"/>
      <c r="W190" s="240"/>
      <c r="X190" s="240"/>
      <c r="Y190" s="240"/>
      <c r="Z190" s="240"/>
      <c r="AA190" s="240"/>
      <c r="AB190" s="240"/>
      <c r="AC190" s="241"/>
      <c r="AD190" s="245" t="s">
        <v>5</v>
      </c>
      <c r="AE190" s="245"/>
      <c r="AF190" s="245"/>
      <c r="AG190" s="245"/>
      <c r="AH190" s="245"/>
      <c r="AI190" s="245"/>
      <c r="AJ190" s="245"/>
    </row>
    <row r="191" spans="1:36" ht="6" customHeight="1">
      <c r="A191" s="242"/>
      <c r="B191" s="243"/>
      <c r="C191" s="243"/>
      <c r="D191" s="243"/>
      <c r="E191" s="243"/>
      <c r="F191" s="243"/>
      <c r="G191" s="243"/>
      <c r="H191" s="243"/>
      <c r="I191" s="243"/>
      <c r="J191" s="243"/>
      <c r="K191" s="243"/>
      <c r="L191" s="243"/>
      <c r="M191" s="243"/>
      <c r="N191" s="243"/>
      <c r="O191" s="243"/>
      <c r="P191" s="243"/>
      <c r="Q191" s="243"/>
      <c r="R191" s="243"/>
      <c r="S191" s="243"/>
      <c r="T191" s="243"/>
      <c r="U191" s="243"/>
      <c r="V191" s="243"/>
      <c r="W191" s="243"/>
      <c r="X191" s="243"/>
      <c r="Y191" s="243"/>
      <c r="Z191" s="243"/>
      <c r="AA191" s="243"/>
      <c r="AB191" s="243"/>
      <c r="AC191" s="244"/>
      <c r="AD191" s="245"/>
      <c r="AE191" s="245"/>
      <c r="AF191" s="245"/>
      <c r="AG191" s="245"/>
      <c r="AH191" s="245"/>
      <c r="AI191" s="245"/>
      <c r="AJ191" s="245"/>
    </row>
    <row r="192" spans="1:36" ht="6" customHeight="1">
      <c r="A192" s="208" t="s">
        <v>0</v>
      </c>
      <c r="B192" s="208"/>
      <c r="C192" s="209" t="s">
        <v>198</v>
      </c>
      <c r="D192" s="210"/>
      <c r="E192" s="210"/>
      <c r="F192" s="210"/>
      <c r="G192" s="210"/>
      <c r="H192" s="210"/>
      <c r="I192" s="210"/>
      <c r="J192" s="210"/>
      <c r="K192" s="210"/>
      <c r="L192" s="210"/>
      <c r="M192" s="210"/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3"/>
      <c r="Z192" s="213"/>
      <c r="AA192" s="213"/>
      <c r="AB192" s="213"/>
      <c r="AC192" s="214"/>
      <c r="AD192" s="246">
        <f>AE183</f>
        <v>3684.07</v>
      </c>
      <c r="AE192" s="247"/>
      <c r="AF192" s="247"/>
      <c r="AG192" s="247"/>
      <c r="AH192" s="247"/>
      <c r="AI192" s="247"/>
      <c r="AJ192" s="248"/>
    </row>
    <row r="193" spans="1:36" ht="6" customHeight="1">
      <c r="A193" s="208"/>
      <c r="B193" s="208"/>
      <c r="C193" s="211"/>
      <c r="D193" s="212"/>
      <c r="E193" s="212"/>
      <c r="F193" s="212"/>
      <c r="G193" s="212"/>
      <c r="H193" s="212"/>
      <c r="I193" s="212"/>
      <c r="J193" s="212"/>
      <c r="K193" s="212"/>
      <c r="L193" s="212"/>
      <c r="M193" s="212"/>
      <c r="N193" s="212"/>
      <c r="O193" s="212"/>
      <c r="P193" s="212"/>
      <c r="Q193" s="212"/>
      <c r="R193" s="212"/>
      <c r="S193" s="212"/>
      <c r="T193" s="212"/>
      <c r="U193" s="212"/>
      <c r="V193" s="212"/>
      <c r="W193" s="212"/>
      <c r="X193" s="212"/>
      <c r="Y193" s="213"/>
      <c r="Z193" s="213"/>
      <c r="AA193" s="213"/>
      <c r="AB193" s="213"/>
      <c r="AC193" s="214"/>
      <c r="AD193" s="249"/>
      <c r="AE193" s="250"/>
      <c r="AF193" s="250"/>
      <c r="AG193" s="250"/>
      <c r="AH193" s="250"/>
      <c r="AI193" s="250"/>
      <c r="AJ193" s="251"/>
    </row>
    <row r="194" spans="1:36" ht="6" customHeight="1">
      <c r="A194" s="208" t="s">
        <v>2</v>
      </c>
      <c r="B194" s="208"/>
      <c r="C194" s="496" t="s">
        <v>255</v>
      </c>
      <c r="D194" s="497"/>
      <c r="E194" s="497"/>
      <c r="F194" s="497"/>
      <c r="G194" s="497"/>
      <c r="H194" s="497"/>
      <c r="I194" s="497"/>
      <c r="J194" s="497"/>
      <c r="K194" s="497"/>
      <c r="L194" s="497"/>
      <c r="M194" s="497"/>
      <c r="N194" s="497"/>
      <c r="O194" s="497"/>
      <c r="P194" s="497"/>
      <c r="Q194" s="497"/>
      <c r="R194" s="497"/>
      <c r="S194" s="497"/>
      <c r="T194" s="497"/>
      <c r="U194" s="497"/>
      <c r="V194" s="497"/>
      <c r="W194" s="497"/>
      <c r="X194" s="497"/>
      <c r="Y194" s="213"/>
      <c r="Z194" s="213"/>
      <c r="AA194" s="213"/>
      <c r="AB194" s="213"/>
      <c r="AC194" s="214"/>
      <c r="AD194" s="215">
        <f>AD192*AD25</f>
        <v>132626.52000000002</v>
      </c>
      <c r="AE194" s="216"/>
      <c r="AF194" s="216"/>
      <c r="AG194" s="216"/>
      <c r="AH194" s="216"/>
      <c r="AI194" s="216"/>
      <c r="AJ194" s="217"/>
    </row>
    <row r="195" spans="1:36" ht="6" customHeight="1">
      <c r="A195" s="208"/>
      <c r="B195" s="208"/>
      <c r="C195" s="498"/>
      <c r="D195" s="499"/>
      <c r="E195" s="499"/>
      <c r="F195" s="499"/>
      <c r="G195" s="499"/>
      <c r="H195" s="499"/>
      <c r="I195" s="499"/>
      <c r="J195" s="499"/>
      <c r="K195" s="499"/>
      <c r="L195" s="499"/>
      <c r="M195" s="499"/>
      <c r="N195" s="499"/>
      <c r="O195" s="499"/>
      <c r="P195" s="499"/>
      <c r="Q195" s="499"/>
      <c r="R195" s="499"/>
      <c r="S195" s="499"/>
      <c r="T195" s="499"/>
      <c r="U195" s="499"/>
      <c r="V195" s="499"/>
      <c r="W195" s="499"/>
      <c r="X195" s="499"/>
      <c r="Y195" s="213"/>
      <c r="Z195" s="213"/>
      <c r="AA195" s="213"/>
      <c r="AB195" s="213"/>
      <c r="AC195" s="214"/>
      <c r="AD195" s="218"/>
      <c r="AE195" s="219"/>
      <c r="AF195" s="219"/>
      <c r="AG195" s="219"/>
      <c r="AH195" s="219"/>
      <c r="AI195" s="219"/>
      <c r="AJ195" s="220"/>
    </row>
  </sheetData>
  <mergeCells count="374">
    <mergeCell ref="A194:B195"/>
    <mergeCell ref="C194:X195"/>
    <mergeCell ref="Y194:AC195"/>
    <mergeCell ref="AD194:AJ195"/>
    <mergeCell ref="A183:AD184"/>
    <mergeCell ref="AE183:AJ184"/>
    <mergeCell ref="A187:AJ188"/>
    <mergeCell ref="A190:AC191"/>
    <mergeCell ref="AD190:AJ191"/>
    <mergeCell ref="A192:B193"/>
    <mergeCell ref="C192:X193"/>
    <mergeCell ref="Y192:AC193"/>
    <mergeCell ref="AD192:AJ193"/>
    <mergeCell ref="A171:L182"/>
    <mergeCell ref="M171:Q182"/>
    <mergeCell ref="R171:V182"/>
    <mergeCell ref="W171:AA182"/>
    <mergeCell ref="AB171:AD182"/>
    <mergeCell ref="AE171:AJ182"/>
    <mergeCell ref="A169:L170"/>
    <mergeCell ref="M169:Q170"/>
    <mergeCell ref="R169:V170"/>
    <mergeCell ref="W169:AA170"/>
    <mergeCell ref="AB169:AD170"/>
    <mergeCell ref="AE169:AJ170"/>
    <mergeCell ref="A160:AJ161"/>
    <mergeCell ref="A162:AJ162"/>
    <mergeCell ref="A163:L168"/>
    <mergeCell ref="M163:Q168"/>
    <mergeCell ref="R163:V168"/>
    <mergeCell ref="W163:AA168"/>
    <mergeCell ref="AB163:AD168"/>
    <mergeCell ref="AE163:AJ168"/>
    <mergeCell ref="A156:AC156"/>
    <mergeCell ref="AD156:AJ156"/>
    <mergeCell ref="A157:B157"/>
    <mergeCell ref="C157:AC157"/>
    <mergeCell ref="AD157:AJ157"/>
    <mergeCell ref="A158:AC158"/>
    <mergeCell ref="AD158:AJ158"/>
    <mergeCell ref="A154:B154"/>
    <mergeCell ref="C154:AC154"/>
    <mergeCell ref="AD154:AJ154"/>
    <mergeCell ref="A155:B155"/>
    <mergeCell ref="C155:AC155"/>
    <mergeCell ref="AD155:AJ155"/>
    <mergeCell ref="A152:B152"/>
    <mergeCell ref="C152:AC152"/>
    <mergeCell ref="AD152:AJ152"/>
    <mergeCell ref="A153:B153"/>
    <mergeCell ref="C153:AC153"/>
    <mergeCell ref="AD153:AJ153"/>
    <mergeCell ref="A146:AC146"/>
    <mergeCell ref="AD146:AJ146"/>
    <mergeCell ref="A148:AJ148"/>
    <mergeCell ref="A150:AC150"/>
    <mergeCell ref="AD150:AJ150"/>
    <mergeCell ref="A151:B151"/>
    <mergeCell ref="C151:AC151"/>
    <mergeCell ref="AD151:AJ151"/>
    <mergeCell ref="AD143:AJ143"/>
    <mergeCell ref="A144:B144"/>
    <mergeCell ref="C144:X144"/>
    <mergeCell ref="Y144:AC144"/>
    <mergeCell ref="AD144:AJ144"/>
    <mergeCell ref="A145:B145"/>
    <mergeCell ref="C145:X145"/>
    <mergeCell ref="Y145:AC145"/>
    <mergeCell ref="AD145:AJ145"/>
    <mergeCell ref="C141:X141"/>
    <mergeCell ref="A142:B142"/>
    <mergeCell ref="C142:X142"/>
    <mergeCell ref="A143:B143"/>
    <mergeCell ref="C143:X143"/>
    <mergeCell ref="Y143:AC143"/>
    <mergeCell ref="A139:B139"/>
    <mergeCell ref="C139:X139"/>
    <mergeCell ref="Y139:AC139"/>
    <mergeCell ref="AD139:AJ139"/>
    <mergeCell ref="A140:B140"/>
    <mergeCell ref="C140:X140"/>
    <mergeCell ref="Y140:AC140"/>
    <mergeCell ref="AD140:AJ140"/>
    <mergeCell ref="A135:AC135"/>
    <mergeCell ref="AD135:AJ135"/>
    <mergeCell ref="A137:AJ137"/>
    <mergeCell ref="A138:B138"/>
    <mergeCell ref="C138:X138"/>
    <mergeCell ref="Y138:AC138"/>
    <mergeCell ref="AD138:AJ138"/>
    <mergeCell ref="A133:B133"/>
    <mergeCell ref="Y133:AC133"/>
    <mergeCell ref="AD133:AJ133"/>
    <mergeCell ref="A134:B134"/>
    <mergeCell ref="Y134:AC134"/>
    <mergeCell ref="AD134:AJ134"/>
    <mergeCell ref="A130:AJ130"/>
    <mergeCell ref="A131:B131"/>
    <mergeCell ref="AD131:AJ131"/>
    <mergeCell ref="A132:B132"/>
    <mergeCell ref="Y132:AC132"/>
    <mergeCell ref="AD132:AJ132"/>
    <mergeCell ref="A127:B127"/>
    <mergeCell ref="C127:AC127"/>
    <mergeCell ref="AD127:AJ127"/>
    <mergeCell ref="A128:AC128"/>
    <mergeCell ref="AD128:AJ128"/>
    <mergeCell ref="A129:AJ129"/>
    <mergeCell ref="A124:AJ124"/>
    <mergeCell ref="A125:B125"/>
    <mergeCell ref="C125:AC125"/>
    <mergeCell ref="AD125:AJ125"/>
    <mergeCell ref="A126:B126"/>
    <mergeCell ref="C126:AC126"/>
    <mergeCell ref="AD126:AJ126"/>
    <mergeCell ref="A121:B121"/>
    <mergeCell ref="C121:AC121"/>
    <mergeCell ref="AD121:AJ121"/>
    <mergeCell ref="A122:AC122"/>
    <mergeCell ref="AD122:AJ122"/>
    <mergeCell ref="A123:AJ123"/>
    <mergeCell ref="A117:X117"/>
    <mergeCell ref="Y117:AC117"/>
    <mergeCell ref="AD117:AJ117"/>
    <mergeCell ref="A118:AJ118"/>
    <mergeCell ref="A119:AJ119"/>
    <mergeCell ref="A120:B120"/>
    <mergeCell ref="C120:X120"/>
    <mergeCell ref="Y120:AC120"/>
    <mergeCell ref="AD120:AJ120"/>
    <mergeCell ref="A115:B115"/>
    <mergeCell ref="C115:X115"/>
    <mergeCell ref="Y115:AC115"/>
    <mergeCell ref="AD115:AJ115"/>
    <mergeCell ref="A116:B116"/>
    <mergeCell ref="C116:X116"/>
    <mergeCell ref="Y116:AC116"/>
    <mergeCell ref="AD116:AJ116"/>
    <mergeCell ref="A113:B113"/>
    <mergeCell ref="C113:X113"/>
    <mergeCell ref="Y113:AC113"/>
    <mergeCell ref="AD113:AJ113"/>
    <mergeCell ref="A114:B114"/>
    <mergeCell ref="C114:X114"/>
    <mergeCell ref="Y114:AC114"/>
    <mergeCell ref="AD114:AJ114"/>
    <mergeCell ref="A111:B111"/>
    <mergeCell ref="C111:X111"/>
    <mergeCell ref="Y111:AC111"/>
    <mergeCell ref="AD111:AJ111"/>
    <mergeCell ref="A112:B112"/>
    <mergeCell ref="C112:X112"/>
    <mergeCell ref="Y112:AC112"/>
    <mergeCell ref="AD112:AJ112"/>
    <mergeCell ref="A107:AJ107"/>
    <mergeCell ref="A108:AJ108"/>
    <mergeCell ref="A109:AJ109"/>
    <mergeCell ref="A110:B110"/>
    <mergeCell ref="C110:X110"/>
    <mergeCell ref="Y110:AC110"/>
    <mergeCell ref="AD110:AJ110"/>
    <mergeCell ref="A105:B105"/>
    <mergeCell ref="C105:X105"/>
    <mergeCell ref="Y105:AC105"/>
    <mergeCell ref="AD105:AJ105"/>
    <mergeCell ref="A106:X106"/>
    <mergeCell ref="Y106:AC106"/>
    <mergeCell ref="AD106:AJ106"/>
    <mergeCell ref="A103:B103"/>
    <mergeCell ref="C103:X103"/>
    <mergeCell ref="Y103:AC103"/>
    <mergeCell ref="AD103:AJ103"/>
    <mergeCell ref="A104:B104"/>
    <mergeCell ref="C104:X104"/>
    <mergeCell ref="Y104:AC104"/>
    <mergeCell ref="AD104:AJ104"/>
    <mergeCell ref="A101:B101"/>
    <mergeCell ref="C101:X101"/>
    <mergeCell ref="Y101:AC101"/>
    <mergeCell ref="AD101:AJ101"/>
    <mergeCell ref="A102:B102"/>
    <mergeCell ref="C102:X102"/>
    <mergeCell ref="Y102:AC102"/>
    <mergeCell ref="AD102:AJ102"/>
    <mergeCell ref="A98:AJ98"/>
    <mergeCell ref="A99:B99"/>
    <mergeCell ref="C99:X99"/>
    <mergeCell ref="Y99:AC99"/>
    <mergeCell ref="AD99:AJ99"/>
    <mergeCell ref="A100:B100"/>
    <mergeCell ref="C100:X100"/>
    <mergeCell ref="Y100:AC100"/>
    <mergeCell ref="AD100:AJ100"/>
    <mergeCell ref="A95:B95"/>
    <mergeCell ref="C95:AC95"/>
    <mergeCell ref="AD95:AJ95"/>
    <mergeCell ref="A96:AC96"/>
    <mergeCell ref="AD96:AJ96"/>
    <mergeCell ref="A97:AJ97"/>
    <mergeCell ref="A93:B93"/>
    <mergeCell ref="C93:AC93"/>
    <mergeCell ref="AD93:AJ93"/>
    <mergeCell ref="A94:B94"/>
    <mergeCell ref="C94:AC94"/>
    <mergeCell ref="AD94:AJ94"/>
    <mergeCell ref="A89:AC89"/>
    <mergeCell ref="AD89:AJ89"/>
    <mergeCell ref="A90:AJ90"/>
    <mergeCell ref="A91:AJ91"/>
    <mergeCell ref="A92:B92"/>
    <mergeCell ref="C92:AC92"/>
    <mergeCell ref="AD92:AJ92"/>
    <mergeCell ref="A87:B87"/>
    <mergeCell ref="C87:AC87"/>
    <mergeCell ref="AD87:AJ87"/>
    <mergeCell ref="A88:B88"/>
    <mergeCell ref="C88:AC88"/>
    <mergeCell ref="AD88:AJ88"/>
    <mergeCell ref="A85:B85"/>
    <mergeCell ref="C85:AC85"/>
    <mergeCell ref="AD85:AJ85"/>
    <mergeCell ref="A86:B86"/>
    <mergeCell ref="C86:AC86"/>
    <mergeCell ref="AD86:AJ86"/>
    <mergeCell ref="A81:X81"/>
    <mergeCell ref="Y81:AC81"/>
    <mergeCell ref="AD81:AJ81"/>
    <mergeCell ref="A83:AJ83"/>
    <mergeCell ref="A84:B84"/>
    <mergeCell ref="C84:AC84"/>
    <mergeCell ref="AD84:AJ84"/>
    <mergeCell ref="A79:B79"/>
    <mergeCell ref="C79:X79"/>
    <mergeCell ref="Y79:AC79"/>
    <mergeCell ref="AD79:AJ79"/>
    <mergeCell ref="A80:B80"/>
    <mergeCell ref="C80:X80"/>
    <mergeCell ref="Y80:AC80"/>
    <mergeCell ref="AD80:AJ80"/>
    <mergeCell ref="A77:B77"/>
    <mergeCell ref="C77:X77"/>
    <mergeCell ref="Y77:AC77"/>
    <mergeCell ref="AD77:AJ77"/>
    <mergeCell ref="A78:B78"/>
    <mergeCell ref="C78:X78"/>
    <mergeCell ref="Y78:AC78"/>
    <mergeCell ref="AD78:AJ78"/>
    <mergeCell ref="A75:B75"/>
    <mergeCell ref="C75:X75"/>
    <mergeCell ref="Y75:AC75"/>
    <mergeCell ref="AD75:AJ75"/>
    <mergeCell ref="A76:B76"/>
    <mergeCell ref="C76:X76"/>
    <mergeCell ref="Y76:AC76"/>
    <mergeCell ref="AD76:AJ76"/>
    <mergeCell ref="A73:B73"/>
    <mergeCell ref="C73:X73"/>
    <mergeCell ref="Y73:AC73"/>
    <mergeCell ref="AD73:AJ73"/>
    <mergeCell ref="A74:B74"/>
    <mergeCell ref="C74:X74"/>
    <mergeCell ref="Y74:AC74"/>
    <mergeCell ref="AD74:AJ74"/>
    <mergeCell ref="A69:X69"/>
    <mergeCell ref="Y69:AC69"/>
    <mergeCell ref="AD69:AJ69"/>
    <mergeCell ref="A71:AJ71"/>
    <mergeCell ref="A72:B72"/>
    <mergeCell ref="C72:X72"/>
    <mergeCell ref="Y72:AC72"/>
    <mergeCell ref="AD72:AJ72"/>
    <mergeCell ref="A67:B67"/>
    <mergeCell ref="C67:X67"/>
    <mergeCell ref="Y67:AC67"/>
    <mergeCell ref="AD67:AJ67"/>
    <mergeCell ref="A68:B68"/>
    <mergeCell ref="C68:X68"/>
    <mergeCell ref="Y68:AC68"/>
    <mergeCell ref="AD68:AJ68"/>
    <mergeCell ref="A64:AJ64"/>
    <mergeCell ref="A65:AJ65"/>
    <mergeCell ref="A66:B66"/>
    <mergeCell ref="C66:X66"/>
    <mergeCell ref="Y66:AC66"/>
    <mergeCell ref="AD66:AJ66"/>
    <mergeCell ref="A61:B61"/>
    <mergeCell ref="C61:X61"/>
    <mergeCell ref="Y61:AC61"/>
    <mergeCell ref="AD61:AJ61"/>
    <mergeCell ref="A62:AC62"/>
    <mergeCell ref="AD62:AJ62"/>
    <mergeCell ref="A59:B59"/>
    <mergeCell ref="C59:X59"/>
    <mergeCell ref="Y59:AC59"/>
    <mergeCell ref="AD59:AJ59"/>
    <mergeCell ref="A60:B60"/>
    <mergeCell ref="C60:X60"/>
    <mergeCell ref="Y60:AC60"/>
    <mergeCell ref="AD60:AJ60"/>
    <mergeCell ref="A57:B57"/>
    <mergeCell ref="C57:X57"/>
    <mergeCell ref="Y57:AC57"/>
    <mergeCell ref="AD57:AJ57"/>
    <mergeCell ref="A58:B58"/>
    <mergeCell ref="C58:X58"/>
    <mergeCell ref="Y58:AC58"/>
    <mergeCell ref="AD58:AJ58"/>
    <mergeCell ref="A55:B55"/>
    <mergeCell ref="C55:X55"/>
    <mergeCell ref="Y55:AC55"/>
    <mergeCell ref="AD55:AJ55"/>
    <mergeCell ref="A56:B56"/>
    <mergeCell ref="C56:X56"/>
    <mergeCell ref="Y56:AC56"/>
    <mergeCell ref="AD56:AJ56"/>
    <mergeCell ref="A48:B49"/>
    <mergeCell ref="C48:AC49"/>
    <mergeCell ref="AD48:AJ49"/>
    <mergeCell ref="A51:AJ52"/>
    <mergeCell ref="A53:B54"/>
    <mergeCell ref="C53:X54"/>
    <mergeCell ref="Y53:AC54"/>
    <mergeCell ref="AD53:AJ54"/>
    <mergeCell ref="A44:B45"/>
    <mergeCell ref="C44:AC45"/>
    <mergeCell ref="AD44:AJ45"/>
    <mergeCell ref="A46:B47"/>
    <mergeCell ref="C46:AC47"/>
    <mergeCell ref="AD46:AJ47"/>
    <mergeCell ref="A41:B42"/>
    <mergeCell ref="C41:AC42"/>
    <mergeCell ref="AD41:AJ42"/>
    <mergeCell ref="A43:B43"/>
    <mergeCell ref="C43:AC43"/>
    <mergeCell ref="AD43:AJ43"/>
    <mergeCell ref="A33:X33"/>
    <mergeCell ref="Y33:AC33"/>
    <mergeCell ref="AD33:AJ33"/>
    <mergeCell ref="A35:AJ35"/>
    <mergeCell ref="A37:AJ38"/>
    <mergeCell ref="A39:AJ40"/>
    <mergeCell ref="C26:Z27"/>
    <mergeCell ref="A28:AJ29"/>
    <mergeCell ref="A30:P31"/>
    <mergeCell ref="Q30:AJ31"/>
    <mergeCell ref="A32:X32"/>
    <mergeCell ref="Y32:AC32"/>
    <mergeCell ref="AD32:AJ32"/>
    <mergeCell ref="A24:B24"/>
    <mergeCell ref="C24:AC24"/>
    <mergeCell ref="AD24:AJ24"/>
    <mergeCell ref="A25:B25"/>
    <mergeCell ref="C25:AC25"/>
    <mergeCell ref="AD25:AJ25"/>
    <mergeCell ref="A18:AJ18"/>
    <mergeCell ref="A20:AJ21"/>
    <mergeCell ref="A22:B22"/>
    <mergeCell ref="C22:AC22"/>
    <mergeCell ref="AD22:AJ22"/>
    <mergeCell ref="A23:B23"/>
    <mergeCell ref="C23:AC23"/>
    <mergeCell ref="AD23:AJ23"/>
    <mergeCell ref="A10:AJ10"/>
    <mergeCell ref="A11:AJ11"/>
    <mergeCell ref="A12:AJ12"/>
    <mergeCell ref="A13:AJ13"/>
    <mergeCell ref="A14:AJ15"/>
    <mergeCell ref="A16:AJ17"/>
    <mergeCell ref="A2:AJ2"/>
    <mergeCell ref="A3:AJ3"/>
    <mergeCell ref="A4:AJ4"/>
    <mergeCell ref="A5:AJ5"/>
    <mergeCell ref="A8:AJ8"/>
    <mergeCell ref="A9:AJ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8" orientation="portrait" r:id="rId1"/>
  <headerFooter>
    <oddFooter>&amp;L&amp;F&amp;C&amp;P/&amp;N&amp;R&amp;A</oddFooter>
  </headerFooter>
  <rowBreaks count="1" manualBreakCount="1">
    <brk id="146" max="35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/>
  </sheetPr>
  <dimension ref="A1:AJ195"/>
  <sheetViews>
    <sheetView showGridLines="0" zoomScaleNormal="100" zoomScaleSheetLayoutView="120" workbookViewId="0">
      <selection activeCell="A13" sqref="A13:AJ13"/>
    </sheetView>
  </sheetViews>
  <sheetFormatPr defaultColWidth="2.42578125" defaultRowHeight="6" customHeight="1"/>
  <cols>
    <col min="1" max="29" width="2.42578125" style="34"/>
    <col min="30" max="30" width="10.42578125" style="34" bestFit="1" customWidth="1"/>
    <col min="31" max="16384" width="2.42578125" style="34"/>
  </cols>
  <sheetData>
    <row r="1" spans="1:36" ht="12.75">
      <c r="A1" s="16"/>
      <c r="B1" s="16"/>
      <c r="C1" s="16"/>
      <c r="D1" s="16"/>
    </row>
    <row r="2" spans="1:36" ht="12.75">
      <c r="A2" s="438" t="s">
        <v>31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38"/>
      <c r="AE2" s="438"/>
      <c r="AF2" s="438"/>
      <c r="AG2" s="438"/>
      <c r="AH2" s="438"/>
      <c r="AI2" s="438"/>
      <c r="AJ2" s="438"/>
    </row>
    <row r="3" spans="1:36" ht="12.75">
      <c r="A3" s="438" t="s">
        <v>264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  <c r="AA3" s="438"/>
      <c r="AB3" s="438"/>
      <c r="AC3" s="438"/>
      <c r="AD3" s="438"/>
      <c r="AE3" s="438"/>
      <c r="AF3" s="438"/>
      <c r="AG3" s="438"/>
      <c r="AH3" s="438"/>
      <c r="AI3" s="438"/>
      <c r="AJ3" s="438"/>
    </row>
    <row r="4" spans="1:36" ht="12.75">
      <c r="A4" s="438" t="s">
        <v>32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38"/>
      <c r="V4" s="438"/>
      <c r="W4" s="438"/>
      <c r="X4" s="438"/>
      <c r="Y4" s="438"/>
      <c r="Z4" s="438"/>
      <c r="AA4" s="438"/>
      <c r="AB4" s="438"/>
      <c r="AC4" s="438"/>
      <c r="AD4" s="438"/>
      <c r="AE4" s="438"/>
      <c r="AF4" s="438"/>
      <c r="AG4" s="438"/>
      <c r="AH4" s="438"/>
      <c r="AI4" s="438"/>
      <c r="AJ4" s="438"/>
    </row>
    <row r="5" spans="1:36" ht="12.75">
      <c r="A5" s="438" t="s">
        <v>33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438"/>
      <c r="AI5" s="438"/>
      <c r="AJ5" s="438"/>
    </row>
    <row r="6" spans="1:36" ht="12.75"/>
    <row r="7" spans="1:36" ht="12.75"/>
    <row r="8" spans="1:36" s="35" customFormat="1" ht="12.75">
      <c r="A8" s="439"/>
      <c r="B8" s="439"/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439"/>
    </row>
    <row r="9" spans="1:36" s="35" customFormat="1" ht="16.5" customHeight="1">
      <c r="A9" s="440" t="s">
        <v>199</v>
      </c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440"/>
      <c r="T9" s="440"/>
      <c r="U9" s="440"/>
      <c r="V9" s="440"/>
      <c r="W9" s="440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  <c r="AI9" s="440"/>
      <c r="AJ9" s="440"/>
    </row>
    <row r="10" spans="1:36" s="35" customFormat="1" ht="12.75" customHeight="1">
      <c r="A10" s="428" t="s">
        <v>90</v>
      </c>
      <c r="B10" s="428"/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8"/>
      <c r="T10" s="428"/>
      <c r="U10" s="428"/>
      <c r="V10" s="428"/>
      <c r="W10" s="428"/>
      <c r="X10" s="428"/>
      <c r="Y10" s="428"/>
      <c r="Z10" s="428"/>
      <c r="AA10" s="428"/>
      <c r="AB10" s="428"/>
      <c r="AC10" s="428"/>
      <c r="AD10" s="428"/>
      <c r="AE10" s="428"/>
      <c r="AF10" s="428"/>
      <c r="AG10" s="428"/>
      <c r="AH10" s="428"/>
      <c r="AI10" s="428"/>
      <c r="AJ10" s="428"/>
    </row>
    <row r="11" spans="1:36" s="35" customFormat="1" ht="10.5" customHeight="1">
      <c r="A11" s="429"/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29"/>
      <c r="AE11" s="429"/>
      <c r="AF11" s="429"/>
      <c r="AG11" s="429"/>
      <c r="AH11" s="429"/>
      <c r="AI11" s="429"/>
      <c r="AJ11" s="429"/>
    </row>
    <row r="12" spans="1:36" s="35" customFormat="1" ht="12" customHeight="1">
      <c r="A12" s="430" t="s">
        <v>339</v>
      </c>
      <c r="B12" s="430"/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430"/>
      <c r="Z12" s="430"/>
      <c r="AA12" s="430"/>
      <c r="AB12" s="430"/>
      <c r="AC12" s="430"/>
      <c r="AD12" s="430"/>
      <c r="AE12" s="430"/>
      <c r="AF12" s="430"/>
      <c r="AG12" s="430"/>
      <c r="AH12" s="430"/>
      <c r="AI12" s="430"/>
      <c r="AJ12" s="430"/>
    </row>
    <row r="13" spans="1:36" s="35" customFormat="1" ht="11.25" customHeight="1">
      <c r="A13" s="431"/>
      <c r="B13" s="431"/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431"/>
      <c r="AF13" s="431"/>
      <c r="AG13" s="431"/>
      <c r="AH13" s="431"/>
      <c r="AI13" s="431"/>
      <c r="AJ13" s="431"/>
    </row>
    <row r="14" spans="1:36" s="35" customFormat="1" ht="6" customHeight="1">
      <c r="A14" s="432" t="s">
        <v>268</v>
      </c>
      <c r="B14" s="433"/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4"/>
    </row>
    <row r="15" spans="1:36" s="35" customFormat="1" ht="6" customHeight="1">
      <c r="A15" s="432"/>
      <c r="B15" s="433"/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4"/>
    </row>
    <row r="16" spans="1:36" s="35" customFormat="1" ht="6" customHeight="1">
      <c r="A16" s="435" t="s">
        <v>91</v>
      </c>
      <c r="B16" s="436"/>
      <c r="C16" s="436"/>
      <c r="D16" s="436"/>
      <c r="E16" s="436"/>
      <c r="F16" s="436"/>
      <c r="G16" s="436"/>
      <c r="H16" s="436"/>
      <c r="I16" s="436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6"/>
      <c r="AE16" s="436"/>
      <c r="AF16" s="436"/>
      <c r="AG16" s="436"/>
      <c r="AH16" s="436"/>
      <c r="AI16" s="436"/>
      <c r="AJ16" s="437"/>
    </row>
    <row r="17" spans="1:36" s="35" customFormat="1" ht="6" customHeight="1">
      <c r="A17" s="435"/>
      <c r="B17" s="436"/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6"/>
      <c r="AE17" s="436"/>
      <c r="AF17" s="436"/>
      <c r="AG17" s="436"/>
      <c r="AH17" s="436"/>
      <c r="AI17" s="436"/>
      <c r="AJ17" s="437"/>
    </row>
    <row r="18" spans="1:36" s="35" customFormat="1" ht="12.75">
      <c r="A18" s="432" t="s">
        <v>92</v>
      </c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433"/>
      <c r="AE18" s="433"/>
      <c r="AF18" s="433"/>
      <c r="AG18" s="433"/>
      <c r="AH18" s="433"/>
      <c r="AI18" s="433"/>
      <c r="AJ18" s="434"/>
    </row>
    <row r="19" spans="1:36" s="35" customFormat="1" ht="13.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</row>
    <row r="20" spans="1:36" s="35" customFormat="1" ht="6" customHeight="1">
      <c r="A20" s="441" t="s">
        <v>93</v>
      </c>
      <c r="B20" s="442"/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442"/>
      <c r="AA20" s="442"/>
      <c r="AB20" s="442"/>
      <c r="AC20" s="442"/>
      <c r="AD20" s="442"/>
      <c r="AE20" s="442"/>
      <c r="AF20" s="442"/>
      <c r="AG20" s="442"/>
      <c r="AH20" s="442"/>
      <c r="AI20" s="442"/>
      <c r="AJ20" s="443"/>
    </row>
    <row r="21" spans="1:36" s="35" customFormat="1" ht="6" customHeight="1">
      <c r="A21" s="444"/>
      <c r="B21" s="445"/>
      <c r="C21" s="445"/>
      <c r="D21" s="445"/>
      <c r="E21" s="445"/>
      <c r="F21" s="445"/>
      <c r="G21" s="445"/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5"/>
      <c r="AA21" s="445"/>
      <c r="AB21" s="445"/>
      <c r="AC21" s="445"/>
      <c r="AD21" s="445"/>
      <c r="AE21" s="445"/>
      <c r="AF21" s="445"/>
      <c r="AG21" s="445"/>
      <c r="AH21" s="445"/>
      <c r="AI21" s="445"/>
      <c r="AJ21" s="446"/>
    </row>
    <row r="22" spans="1:36" s="35" customFormat="1" ht="13.5" customHeight="1">
      <c r="A22" s="314" t="s">
        <v>0</v>
      </c>
      <c r="B22" s="214"/>
      <c r="C22" s="301" t="s">
        <v>94</v>
      </c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3"/>
      <c r="AD22" s="447" t="s">
        <v>95</v>
      </c>
      <c r="AE22" s="448"/>
      <c r="AF22" s="448"/>
      <c r="AG22" s="448"/>
      <c r="AH22" s="448"/>
      <c r="AI22" s="448"/>
      <c r="AJ22" s="449"/>
    </row>
    <row r="23" spans="1:36" s="35" customFormat="1" ht="12" customHeight="1">
      <c r="A23" s="314" t="s">
        <v>1</v>
      </c>
      <c r="B23" s="214"/>
      <c r="C23" s="301" t="s">
        <v>96</v>
      </c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3"/>
      <c r="AD23" s="425" t="s">
        <v>273</v>
      </c>
      <c r="AE23" s="426"/>
      <c r="AF23" s="426"/>
      <c r="AG23" s="426"/>
      <c r="AH23" s="426"/>
      <c r="AI23" s="426"/>
      <c r="AJ23" s="427"/>
    </row>
    <row r="24" spans="1:36" s="35" customFormat="1" ht="24.95" customHeight="1">
      <c r="A24" s="314" t="s">
        <v>2</v>
      </c>
      <c r="B24" s="214"/>
      <c r="C24" s="301" t="s">
        <v>97</v>
      </c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3"/>
      <c r="AD24" s="495" t="s">
        <v>311</v>
      </c>
      <c r="AE24" s="423"/>
      <c r="AF24" s="423"/>
      <c r="AG24" s="423"/>
      <c r="AH24" s="423"/>
      <c r="AI24" s="423"/>
      <c r="AJ24" s="424"/>
    </row>
    <row r="25" spans="1:36" s="35" customFormat="1" ht="12.75" customHeight="1">
      <c r="A25" s="314" t="s">
        <v>3</v>
      </c>
      <c r="B25" s="214"/>
      <c r="C25" s="301" t="s">
        <v>98</v>
      </c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3"/>
      <c r="AD25" s="422">
        <v>36</v>
      </c>
      <c r="AE25" s="423"/>
      <c r="AF25" s="423"/>
      <c r="AG25" s="423"/>
      <c r="AH25" s="423"/>
      <c r="AI25" s="423"/>
      <c r="AJ25" s="424"/>
    </row>
    <row r="26" spans="1:36" s="35" customFormat="1" ht="6" customHeight="1">
      <c r="A26" s="37"/>
      <c r="B26" s="38"/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0"/>
      <c r="X26" s="400"/>
      <c r="Y26" s="400"/>
      <c r="Z26" s="400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35" customFormat="1" ht="6" customHeight="1">
      <c r="A27" s="37"/>
      <c r="B27" s="37"/>
      <c r="C27" s="400"/>
      <c r="D27" s="400"/>
      <c r="E27" s="400"/>
      <c r="F27" s="400"/>
      <c r="G27" s="400"/>
      <c r="H27" s="400"/>
      <c r="I27" s="400"/>
      <c r="J27" s="400"/>
      <c r="K27" s="400"/>
      <c r="L27" s="400"/>
      <c r="M27" s="400"/>
      <c r="N27" s="400"/>
      <c r="O27" s="400"/>
      <c r="P27" s="400"/>
      <c r="Q27" s="400"/>
      <c r="R27" s="400"/>
      <c r="S27" s="400"/>
      <c r="T27" s="400"/>
      <c r="U27" s="400"/>
      <c r="V27" s="400"/>
      <c r="W27" s="400"/>
      <c r="X27" s="400"/>
      <c r="Y27" s="400"/>
      <c r="Z27" s="400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35" customFormat="1" ht="6" customHeight="1">
      <c r="A28" s="401" t="s">
        <v>99</v>
      </c>
      <c r="B28" s="402"/>
      <c r="C28" s="402"/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402"/>
      <c r="Y28" s="402"/>
      <c r="Z28" s="402"/>
      <c r="AA28" s="402"/>
      <c r="AB28" s="402"/>
      <c r="AC28" s="402"/>
      <c r="AD28" s="402"/>
      <c r="AE28" s="402"/>
      <c r="AF28" s="402"/>
      <c r="AG28" s="402"/>
      <c r="AH28" s="402"/>
      <c r="AI28" s="402"/>
      <c r="AJ28" s="403"/>
    </row>
    <row r="29" spans="1:36" s="35" customFormat="1" ht="6" customHeight="1">
      <c r="A29" s="404"/>
      <c r="B29" s="405"/>
      <c r="C29" s="405"/>
      <c r="D29" s="405"/>
      <c r="E29" s="405"/>
      <c r="F29" s="405"/>
      <c r="G29" s="405"/>
      <c r="H29" s="405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405"/>
      <c r="Y29" s="405"/>
      <c r="Z29" s="405"/>
      <c r="AA29" s="405"/>
      <c r="AB29" s="405"/>
      <c r="AC29" s="405"/>
      <c r="AD29" s="405"/>
      <c r="AE29" s="405"/>
      <c r="AF29" s="405"/>
      <c r="AG29" s="405"/>
      <c r="AH29" s="405"/>
      <c r="AI29" s="405"/>
      <c r="AJ29" s="406"/>
    </row>
    <row r="30" spans="1:36" s="35" customFormat="1" ht="6" customHeight="1">
      <c r="A30" s="209" t="s">
        <v>100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357"/>
      <c r="Q30" s="407" t="s">
        <v>275</v>
      </c>
      <c r="R30" s="408"/>
      <c r="S30" s="408"/>
      <c r="T30" s="408"/>
      <c r="U30" s="408"/>
      <c r="V30" s="408"/>
      <c r="W30" s="408"/>
      <c r="X30" s="408"/>
      <c r="Y30" s="408"/>
      <c r="Z30" s="408"/>
      <c r="AA30" s="408"/>
      <c r="AB30" s="408"/>
      <c r="AC30" s="408"/>
      <c r="AD30" s="408"/>
      <c r="AE30" s="408"/>
      <c r="AF30" s="408"/>
      <c r="AG30" s="408"/>
      <c r="AH30" s="408"/>
      <c r="AI30" s="408"/>
      <c r="AJ30" s="409"/>
    </row>
    <row r="31" spans="1:36" s="35" customFormat="1" ht="6" customHeight="1">
      <c r="A31" s="211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358"/>
      <c r="Q31" s="410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1"/>
      <c r="AH31" s="411"/>
      <c r="AI31" s="411"/>
      <c r="AJ31" s="412"/>
    </row>
    <row r="32" spans="1:36" s="35" customFormat="1" ht="12.75">
      <c r="A32" s="413" t="s">
        <v>101</v>
      </c>
      <c r="B32" s="414"/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5"/>
      <c r="Y32" s="416" t="s">
        <v>102</v>
      </c>
      <c r="Z32" s="417"/>
      <c r="AA32" s="417"/>
      <c r="AB32" s="417"/>
      <c r="AC32" s="418"/>
      <c r="AD32" s="416" t="s">
        <v>103</v>
      </c>
      <c r="AE32" s="417"/>
      <c r="AF32" s="417"/>
      <c r="AG32" s="417"/>
      <c r="AH32" s="417"/>
      <c r="AI32" s="417"/>
      <c r="AJ32" s="418"/>
    </row>
    <row r="33" spans="1:36" s="35" customFormat="1" ht="38.25" customHeight="1">
      <c r="A33" s="391" t="s">
        <v>338</v>
      </c>
      <c r="B33" s="392"/>
      <c r="C33" s="392"/>
      <c r="D33" s="392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92"/>
      <c r="T33" s="392"/>
      <c r="U33" s="392"/>
      <c r="V33" s="392"/>
      <c r="W33" s="392"/>
      <c r="X33" s="393"/>
      <c r="Y33" s="394" t="s">
        <v>104</v>
      </c>
      <c r="Z33" s="395"/>
      <c r="AA33" s="395"/>
      <c r="AB33" s="395"/>
      <c r="AC33" s="396"/>
      <c r="AD33" s="397">
        <v>1</v>
      </c>
      <c r="AE33" s="398"/>
      <c r="AF33" s="398"/>
      <c r="AG33" s="398"/>
      <c r="AH33" s="398"/>
      <c r="AI33" s="398"/>
      <c r="AJ33" s="399"/>
    </row>
    <row r="34" spans="1:36" s="35" customFormat="1" ht="6" customHeight="1">
      <c r="A34" s="37"/>
      <c r="B34" s="37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37"/>
      <c r="AB34" s="37"/>
      <c r="AC34" s="37"/>
      <c r="AD34" s="37"/>
      <c r="AE34" s="37"/>
      <c r="AF34" s="37"/>
      <c r="AG34" s="37"/>
      <c r="AH34" s="37"/>
      <c r="AI34" s="37"/>
      <c r="AJ34" s="37"/>
    </row>
    <row r="35" spans="1:36" s="35" customFormat="1" ht="12.75" customHeight="1">
      <c r="A35" s="325" t="s">
        <v>105</v>
      </c>
      <c r="B35" s="325"/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5"/>
      <c r="W35" s="325"/>
      <c r="X35" s="325"/>
      <c r="Y35" s="325"/>
      <c r="Z35" s="325"/>
      <c r="AA35" s="325"/>
      <c r="AB35" s="325"/>
      <c r="AC35" s="325"/>
      <c r="AD35" s="325"/>
      <c r="AE35" s="325"/>
      <c r="AF35" s="325"/>
      <c r="AG35" s="325"/>
      <c r="AH35" s="325"/>
      <c r="AI35" s="325"/>
      <c r="AJ35" s="325"/>
    </row>
    <row r="36" spans="1:36" s="35" customFormat="1" ht="6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</row>
    <row r="37" spans="1:36" s="35" customFormat="1" ht="6" customHeight="1">
      <c r="A37" s="361" t="s">
        <v>106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2"/>
      <c r="AA37" s="362"/>
      <c r="AB37" s="362"/>
      <c r="AC37" s="362"/>
      <c r="AD37" s="362"/>
      <c r="AE37" s="362"/>
      <c r="AF37" s="362"/>
      <c r="AG37" s="362"/>
      <c r="AH37" s="362"/>
      <c r="AI37" s="362"/>
      <c r="AJ37" s="363"/>
    </row>
    <row r="38" spans="1:36" s="35" customFormat="1" ht="6" customHeight="1">
      <c r="A38" s="364"/>
      <c r="B38" s="365"/>
      <c r="C38" s="365"/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65"/>
      <c r="X38" s="365"/>
      <c r="Y38" s="365"/>
      <c r="Z38" s="365"/>
      <c r="AA38" s="365"/>
      <c r="AB38" s="365"/>
      <c r="AC38" s="365"/>
      <c r="AD38" s="365"/>
      <c r="AE38" s="365"/>
      <c r="AF38" s="365"/>
      <c r="AG38" s="365"/>
      <c r="AH38" s="365"/>
      <c r="AI38" s="365"/>
      <c r="AJ38" s="366"/>
    </row>
    <row r="39" spans="1:36" s="35" customFormat="1" ht="6" customHeight="1">
      <c r="A39" s="367" t="s">
        <v>107</v>
      </c>
      <c r="B39" s="377"/>
      <c r="C39" s="377"/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7"/>
      <c r="W39" s="377"/>
      <c r="X39" s="377"/>
      <c r="Y39" s="377"/>
      <c r="Z39" s="377"/>
      <c r="AA39" s="377"/>
      <c r="AB39" s="377"/>
      <c r="AC39" s="377"/>
      <c r="AD39" s="377"/>
      <c r="AE39" s="377"/>
      <c r="AF39" s="377"/>
      <c r="AG39" s="377"/>
      <c r="AH39" s="377"/>
      <c r="AI39" s="377"/>
      <c r="AJ39" s="368"/>
    </row>
    <row r="40" spans="1:36" s="35" customFormat="1" ht="6" customHeight="1">
      <c r="A40" s="369"/>
      <c r="B40" s="378"/>
      <c r="C40" s="378"/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8"/>
      <c r="AD40" s="378"/>
      <c r="AE40" s="378"/>
      <c r="AF40" s="378"/>
      <c r="AG40" s="378"/>
      <c r="AH40" s="378"/>
      <c r="AI40" s="378"/>
      <c r="AJ40" s="370"/>
    </row>
    <row r="41" spans="1:36" s="35" customFormat="1" ht="6" customHeight="1">
      <c r="A41" s="208">
        <v>1</v>
      </c>
      <c r="B41" s="208"/>
      <c r="C41" s="209" t="s">
        <v>108</v>
      </c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357"/>
      <c r="AD41" s="387" t="s">
        <v>200</v>
      </c>
      <c r="AE41" s="387"/>
      <c r="AF41" s="387"/>
      <c r="AG41" s="387"/>
      <c r="AH41" s="387"/>
      <c r="AI41" s="387"/>
      <c r="AJ41" s="387"/>
    </row>
    <row r="42" spans="1:36" s="35" customFormat="1" ht="6" customHeight="1">
      <c r="A42" s="208"/>
      <c r="B42" s="208"/>
      <c r="C42" s="211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358"/>
      <c r="AD42" s="387"/>
      <c r="AE42" s="387"/>
      <c r="AF42" s="387"/>
      <c r="AG42" s="387"/>
      <c r="AH42" s="387"/>
      <c r="AI42" s="387"/>
      <c r="AJ42" s="387"/>
    </row>
    <row r="43" spans="1:36" s="35" customFormat="1" ht="12.75" customHeight="1">
      <c r="A43" s="314">
        <v>2</v>
      </c>
      <c r="B43" s="214"/>
      <c r="C43" s="301" t="s">
        <v>109</v>
      </c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3"/>
      <c r="AD43" s="388" t="s">
        <v>314</v>
      </c>
      <c r="AE43" s="389"/>
      <c r="AF43" s="389"/>
      <c r="AG43" s="389"/>
      <c r="AH43" s="389"/>
      <c r="AI43" s="389"/>
      <c r="AJ43" s="390"/>
    </row>
    <row r="44" spans="1:36" s="35" customFormat="1" ht="6" customHeight="1">
      <c r="A44" s="208">
        <v>3</v>
      </c>
      <c r="B44" s="208"/>
      <c r="C44" s="209" t="s">
        <v>110</v>
      </c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357"/>
      <c r="AD44" s="489">
        <v>1640</v>
      </c>
      <c r="AE44" s="490"/>
      <c r="AF44" s="490"/>
      <c r="AG44" s="490"/>
      <c r="AH44" s="490"/>
      <c r="AI44" s="490"/>
      <c r="AJ44" s="491"/>
    </row>
    <row r="45" spans="1:36" s="35" customFormat="1" ht="6" customHeight="1">
      <c r="A45" s="208"/>
      <c r="B45" s="208"/>
      <c r="C45" s="211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358"/>
      <c r="AD45" s="492"/>
      <c r="AE45" s="493"/>
      <c r="AF45" s="493"/>
      <c r="AG45" s="493"/>
      <c r="AH45" s="493"/>
      <c r="AI45" s="493"/>
      <c r="AJ45" s="494"/>
    </row>
    <row r="46" spans="1:36" s="35" customFormat="1" ht="6" customHeight="1">
      <c r="A46" s="208">
        <v>4</v>
      </c>
      <c r="B46" s="208"/>
      <c r="C46" s="209" t="s">
        <v>111</v>
      </c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357"/>
      <c r="AD46" s="386" t="s">
        <v>318</v>
      </c>
      <c r="AE46" s="386"/>
      <c r="AF46" s="386"/>
      <c r="AG46" s="386"/>
      <c r="AH46" s="386"/>
      <c r="AI46" s="386"/>
      <c r="AJ46" s="386"/>
    </row>
    <row r="47" spans="1:36" s="35" customFormat="1" ht="6" customHeight="1">
      <c r="A47" s="208"/>
      <c r="B47" s="208"/>
      <c r="C47" s="211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358"/>
      <c r="AD47" s="386"/>
      <c r="AE47" s="386"/>
      <c r="AF47" s="386"/>
      <c r="AG47" s="386"/>
      <c r="AH47" s="386"/>
      <c r="AI47" s="386"/>
      <c r="AJ47" s="386"/>
    </row>
    <row r="48" spans="1:36" s="35" customFormat="1" ht="6" customHeight="1">
      <c r="A48" s="208">
        <v>5</v>
      </c>
      <c r="B48" s="208"/>
      <c r="C48" s="209" t="s">
        <v>112</v>
      </c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357"/>
      <c r="AD48" s="359">
        <v>44197</v>
      </c>
      <c r="AE48" s="360"/>
      <c r="AF48" s="360"/>
      <c r="AG48" s="360"/>
      <c r="AH48" s="360"/>
      <c r="AI48" s="360"/>
      <c r="AJ48" s="360"/>
    </row>
    <row r="49" spans="1:36" s="35" customFormat="1" ht="6" customHeight="1">
      <c r="A49" s="208"/>
      <c r="B49" s="208"/>
      <c r="C49" s="211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358"/>
      <c r="AD49" s="360"/>
      <c r="AE49" s="360"/>
      <c r="AF49" s="360"/>
      <c r="AG49" s="360"/>
      <c r="AH49" s="360"/>
      <c r="AI49" s="360"/>
      <c r="AJ49" s="360"/>
    </row>
    <row r="50" spans="1:36" s="35" customFormat="1" ht="6" customHeight="1">
      <c r="A50" s="40"/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2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</row>
    <row r="51" spans="1:36" ht="6" customHeight="1">
      <c r="A51" s="361" t="s">
        <v>113</v>
      </c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U51" s="362"/>
      <c r="V51" s="362"/>
      <c r="W51" s="362"/>
      <c r="X51" s="362"/>
      <c r="Y51" s="362"/>
      <c r="Z51" s="362"/>
      <c r="AA51" s="362"/>
      <c r="AB51" s="362"/>
      <c r="AC51" s="362"/>
      <c r="AD51" s="362"/>
      <c r="AE51" s="362"/>
      <c r="AF51" s="362"/>
      <c r="AG51" s="362"/>
      <c r="AH51" s="362"/>
      <c r="AI51" s="362"/>
      <c r="AJ51" s="363"/>
    </row>
    <row r="52" spans="1:36" ht="6" customHeight="1">
      <c r="A52" s="364"/>
      <c r="B52" s="365"/>
      <c r="C52" s="365"/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  <c r="V52" s="365"/>
      <c r="W52" s="365"/>
      <c r="X52" s="365"/>
      <c r="Y52" s="365"/>
      <c r="Z52" s="365"/>
      <c r="AA52" s="365"/>
      <c r="AB52" s="365"/>
      <c r="AC52" s="365"/>
      <c r="AD52" s="365"/>
      <c r="AE52" s="365"/>
      <c r="AF52" s="365"/>
      <c r="AG52" s="365"/>
      <c r="AH52" s="365"/>
      <c r="AI52" s="365"/>
      <c r="AJ52" s="366"/>
    </row>
    <row r="53" spans="1:36" s="43" customFormat="1" ht="6" customHeight="1">
      <c r="A53" s="367">
        <v>1</v>
      </c>
      <c r="B53" s="368"/>
      <c r="C53" s="371" t="s">
        <v>4</v>
      </c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72"/>
      <c r="R53" s="372"/>
      <c r="S53" s="372"/>
      <c r="T53" s="372"/>
      <c r="U53" s="372"/>
      <c r="V53" s="372"/>
      <c r="W53" s="372"/>
      <c r="X53" s="373"/>
      <c r="Y53" s="367" t="s">
        <v>114</v>
      </c>
      <c r="Z53" s="377"/>
      <c r="AA53" s="377"/>
      <c r="AB53" s="377"/>
      <c r="AC53" s="368"/>
      <c r="AD53" s="367" t="s">
        <v>115</v>
      </c>
      <c r="AE53" s="377"/>
      <c r="AF53" s="377"/>
      <c r="AG53" s="377"/>
      <c r="AH53" s="377"/>
      <c r="AI53" s="377"/>
      <c r="AJ53" s="368"/>
    </row>
    <row r="54" spans="1:36" s="43" customFormat="1" ht="6" customHeight="1">
      <c r="A54" s="369"/>
      <c r="B54" s="370"/>
      <c r="C54" s="374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6"/>
      <c r="Y54" s="369"/>
      <c r="Z54" s="378"/>
      <c r="AA54" s="378"/>
      <c r="AB54" s="378"/>
      <c r="AC54" s="370"/>
      <c r="AD54" s="369"/>
      <c r="AE54" s="378"/>
      <c r="AF54" s="378"/>
      <c r="AG54" s="378"/>
      <c r="AH54" s="378"/>
      <c r="AI54" s="378"/>
      <c r="AJ54" s="370"/>
    </row>
    <row r="55" spans="1:36" ht="12.75">
      <c r="A55" s="314" t="s">
        <v>0</v>
      </c>
      <c r="B55" s="214"/>
      <c r="C55" s="301" t="s">
        <v>116</v>
      </c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3"/>
      <c r="Y55" s="348"/>
      <c r="Z55" s="349"/>
      <c r="AA55" s="349"/>
      <c r="AB55" s="349"/>
      <c r="AC55" s="350"/>
      <c r="AD55" s="354">
        <f>AD44</f>
        <v>1640</v>
      </c>
      <c r="AE55" s="355"/>
      <c r="AF55" s="355"/>
      <c r="AG55" s="355"/>
      <c r="AH55" s="355"/>
      <c r="AI55" s="355"/>
      <c r="AJ55" s="356"/>
    </row>
    <row r="56" spans="1:36" ht="12.75">
      <c r="A56" s="314" t="s">
        <v>1</v>
      </c>
      <c r="B56" s="214"/>
      <c r="C56" s="301" t="s">
        <v>117</v>
      </c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3"/>
      <c r="Y56" s="336"/>
      <c r="Z56" s="337"/>
      <c r="AA56" s="337"/>
      <c r="AB56" s="337"/>
      <c r="AC56" s="338"/>
      <c r="AD56" s="333">
        <f>AD55*Y56</f>
        <v>0</v>
      </c>
      <c r="AE56" s="334"/>
      <c r="AF56" s="334"/>
      <c r="AG56" s="334"/>
      <c r="AH56" s="334"/>
      <c r="AI56" s="334"/>
      <c r="AJ56" s="335"/>
    </row>
    <row r="57" spans="1:36" ht="12.75">
      <c r="A57" s="314" t="s">
        <v>2</v>
      </c>
      <c r="B57" s="214"/>
      <c r="C57" s="301" t="s">
        <v>118</v>
      </c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3"/>
      <c r="Y57" s="336">
        <v>0.1</v>
      </c>
      <c r="Z57" s="337"/>
      <c r="AA57" s="337"/>
      <c r="AB57" s="337"/>
      <c r="AC57" s="338"/>
      <c r="AD57" s="333">
        <f>Y57*1100</f>
        <v>110</v>
      </c>
      <c r="AE57" s="334"/>
      <c r="AF57" s="334"/>
      <c r="AG57" s="334"/>
      <c r="AH57" s="334"/>
      <c r="AI57" s="334"/>
      <c r="AJ57" s="335"/>
    </row>
    <row r="58" spans="1:36" ht="12.75">
      <c r="A58" s="314" t="s">
        <v>3</v>
      </c>
      <c r="B58" s="214"/>
      <c r="C58" s="301" t="s">
        <v>119</v>
      </c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3"/>
      <c r="Y58" s="351"/>
      <c r="Z58" s="352"/>
      <c r="AA58" s="352"/>
      <c r="AB58" s="352"/>
      <c r="AC58" s="353"/>
      <c r="AD58" s="333"/>
      <c r="AE58" s="334"/>
      <c r="AF58" s="334"/>
      <c r="AG58" s="334"/>
      <c r="AH58" s="334"/>
      <c r="AI58" s="334"/>
      <c r="AJ58" s="335"/>
    </row>
    <row r="59" spans="1:36" ht="12.75">
      <c r="A59" s="314" t="s">
        <v>6</v>
      </c>
      <c r="B59" s="214"/>
      <c r="C59" s="301" t="s">
        <v>120</v>
      </c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3"/>
      <c r="Y59" s="351"/>
      <c r="Z59" s="352"/>
      <c r="AA59" s="352"/>
      <c r="AB59" s="352"/>
      <c r="AC59" s="353"/>
      <c r="AD59" s="333"/>
      <c r="AE59" s="334"/>
      <c r="AF59" s="334"/>
      <c r="AG59" s="334"/>
      <c r="AH59" s="334"/>
      <c r="AI59" s="334"/>
      <c r="AJ59" s="335"/>
    </row>
    <row r="60" spans="1:36" ht="12.75">
      <c r="A60" s="314" t="s">
        <v>7</v>
      </c>
      <c r="B60" s="214"/>
      <c r="C60" s="301" t="s">
        <v>121</v>
      </c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3"/>
      <c r="Y60" s="348"/>
      <c r="Z60" s="349"/>
      <c r="AA60" s="349"/>
      <c r="AB60" s="349"/>
      <c r="AC60" s="350"/>
      <c r="AD60" s="333"/>
      <c r="AE60" s="334"/>
      <c r="AF60" s="334"/>
      <c r="AG60" s="334"/>
      <c r="AH60" s="334"/>
      <c r="AI60" s="334"/>
      <c r="AJ60" s="335"/>
    </row>
    <row r="61" spans="1:36" ht="12.75">
      <c r="A61" s="314" t="s">
        <v>8</v>
      </c>
      <c r="B61" s="214"/>
      <c r="C61" s="301" t="s">
        <v>11</v>
      </c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02"/>
      <c r="V61" s="302"/>
      <c r="W61" s="302"/>
      <c r="X61" s="303"/>
      <c r="Y61" s="348"/>
      <c r="Z61" s="349"/>
      <c r="AA61" s="349"/>
      <c r="AB61" s="349"/>
      <c r="AC61" s="350"/>
      <c r="AD61" s="333">
        <v>0</v>
      </c>
      <c r="AE61" s="334"/>
      <c r="AF61" s="334"/>
      <c r="AG61" s="334"/>
      <c r="AH61" s="334"/>
      <c r="AI61" s="334"/>
      <c r="AJ61" s="335"/>
    </row>
    <row r="62" spans="1:36" ht="12.75">
      <c r="A62" s="315" t="s">
        <v>22</v>
      </c>
      <c r="B62" s="316"/>
      <c r="C62" s="316"/>
      <c r="D62" s="316"/>
      <c r="E62" s="316"/>
      <c r="F62" s="316"/>
      <c r="G62" s="316"/>
      <c r="H62" s="316"/>
      <c r="I62" s="316"/>
      <c r="J62" s="316"/>
      <c r="K62" s="316"/>
      <c r="L62" s="316"/>
      <c r="M62" s="316"/>
      <c r="N62" s="316"/>
      <c r="O62" s="316"/>
      <c r="P62" s="316"/>
      <c r="Q62" s="316"/>
      <c r="R62" s="316"/>
      <c r="S62" s="316"/>
      <c r="T62" s="316"/>
      <c r="U62" s="316"/>
      <c r="V62" s="316"/>
      <c r="W62" s="316"/>
      <c r="X62" s="316"/>
      <c r="Y62" s="316"/>
      <c r="Z62" s="316"/>
      <c r="AA62" s="316"/>
      <c r="AB62" s="316"/>
      <c r="AC62" s="317"/>
      <c r="AD62" s="318">
        <f>SUM(AD55:AJ61)</f>
        <v>1750</v>
      </c>
      <c r="AE62" s="319"/>
      <c r="AF62" s="319"/>
      <c r="AG62" s="319"/>
      <c r="AH62" s="319"/>
      <c r="AI62" s="319"/>
      <c r="AJ62" s="320"/>
    </row>
    <row r="63" spans="1:36" ht="6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44"/>
      <c r="Z63" s="44"/>
      <c r="AA63" s="44"/>
      <c r="AB63" s="44"/>
      <c r="AC63" s="44"/>
      <c r="AD63" s="45"/>
      <c r="AE63" s="45"/>
      <c r="AF63" s="45"/>
      <c r="AG63" s="45"/>
      <c r="AH63" s="45"/>
      <c r="AI63" s="45"/>
      <c r="AJ63" s="45"/>
    </row>
    <row r="64" spans="1:36" ht="12.75">
      <c r="A64" s="477" t="s">
        <v>122</v>
      </c>
      <c r="B64" s="478"/>
      <c r="C64" s="478"/>
      <c r="D64" s="478"/>
      <c r="E64" s="478"/>
      <c r="F64" s="478"/>
      <c r="G64" s="478"/>
      <c r="H64" s="478"/>
      <c r="I64" s="478"/>
      <c r="J64" s="478"/>
      <c r="K64" s="478"/>
      <c r="L64" s="478"/>
      <c r="M64" s="478"/>
      <c r="N64" s="478"/>
      <c r="O64" s="478"/>
      <c r="P64" s="478"/>
      <c r="Q64" s="478"/>
      <c r="R64" s="478"/>
      <c r="S64" s="478"/>
      <c r="T64" s="478"/>
      <c r="U64" s="478"/>
      <c r="V64" s="478"/>
      <c r="W64" s="478"/>
      <c r="X64" s="478"/>
      <c r="Y64" s="478"/>
      <c r="Z64" s="478"/>
      <c r="AA64" s="478"/>
      <c r="AB64" s="478"/>
      <c r="AC64" s="478"/>
      <c r="AD64" s="478"/>
      <c r="AE64" s="478"/>
      <c r="AF64" s="478"/>
      <c r="AG64" s="478"/>
      <c r="AH64" s="478"/>
      <c r="AI64" s="478"/>
      <c r="AJ64" s="479"/>
    </row>
    <row r="65" spans="1:36" ht="12.75">
      <c r="A65" s="471" t="s">
        <v>123</v>
      </c>
      <c r="B65" s="472"/>
      <c r="C65" s="472"/>
      <c r="D65" s="472"/>
      <c r="E65" s="472"/>
      <c r="F65" s="472"/>
      <c r="G65" s="472"/>
      <c r="H65" s="472"/>
      <c r="I65" s="472"/>
      <c r="J65" s="472"/>
      <c r="K65" s="472"/>
      <c r="L65" s="472"/>
      <c r="M65" s="472"/>
      <c r="N65" s="472"/>
      <c r="O65" s="472"/>
      <c r="P65" s="472"/>
      <c r="Q65" s="472"/>
      <c r="R65" s="472"/>
      <c r="S65" s="472"/>
      <c r="T65" s="472"/>
      <c r="U65" s="472"/>
      <c r="V65" s="472"/>
      <c r="W65" s="472"/>
      <c r="X65" s="472"/>
      <c r="Y65" s="472"/>
      <c r="Z65" s="472"/>
      <c r="AA65" s="472"/>
      <c r="AB65" s="472"/>
      <c r="AC65" s="472"/>
      <c r="AD65" s="472"/>
      <c r="AE65" s="472"/>
      <c r="AF65" s="472"/>
      <c r="AG65" s="472"/>
      <c r="AH65" s="472"/>
      <c r="AI65" s="472"/>
      <c r="AJ65" s="473"/>
    </row>
    <row r="66" spans="1:36" ht="12.75">
      <c r="A66" s="459" t="s">
        <v>124</v>
      </c>
      <c r="B66" s="460"/>
      <c r="C66" s="474" t="s">
        <v>125</v>
      </c>
      <c r="D66" s="475"/>
      <c r="E66" s="475"/>
      <c r="F66" s="475"/>
      <c r="G66" s="475"/>
      <c r="H66" s="475"/>
      <c r="I66" s="475"/>
      <c r="J66" s="475"/>
      <c r="K66" s="475"/>
      <c r="L66" s="475"/>
      <c r="M66" s="475"/>
      <c r="N66" s="475"/>
      <c r="O66" s="475"/>
      <c r="P66" s="475"/>
      <c r="Q66" s="475"/>
      <c r="R66" s="475"/>
      <c r="S66" s="475"/>
      <c r="T66" s="475"/>
      <c r="U66" s="475"/>
      <c r="V66" s="475"/>
      <c r="W66" s="475"/>
      <c r="X66" s="476"/>
      <c r="Y66" s="459" t="s">
        <v>114</v>
      </c>
      <c r="Z66" s="461"/>
      <c r="AA66" s="461"/>
      <c r="AB66" s="461"/>
      <c r="AC66" s="460"/>
      <c r="AD66" s="459" t="s">
        <v>115</v>
      </c>
      <c r="AE66" s="461"/>
      <c r="AF66" s="461"/>
      <c r="AG66" s="461"/>
      <c r="AH66" s="461"/>
      <c r="AI66" s="461"/>
      <c r="AJ66" s="460"/>
    </row>
    <row r="67" spans="1:36" ht="12.75">
      <c r="A67" s="314" t="s">
        <v>0</v>
      </c>
      <c r="B67" s="214"/>
      <c r="C67" s="301" t="s">
        <v>21</v>
      </c>
      <c r="D67" s="302"/>
      <c r="E67" s="302"/>
      <c r="F67" s="302"/>
      <c r="G67" s="302"/>
      <c r="H67" s="302"/>
      <c r="I67" s="302"/>
      <c r="J67" s="302"/>
      <c r="K67" s="302"/>
      <c r="L67" s="302"/>
      <c r="M67" s="302"/>
      <c r="N67" s="302"/>
      <c r="O67" s="302"/>
      <c r="P67" s="302"/>
      <c r="Q67" s="302"/>
      <c r="R67" s="302"/>
      <c r="S67" s="302"/>
      <c r="T67" s="302"/>
      <c r="U67" s="302"/>
      <c r="V67" s="302"/>
      <c r="W67" s="302"/>
      <c r="X67" s="303"/>
      <c r="Y67" s="351">
        <v>8.3333299999999999E-2</v>
      </c>
      <c r="Z67" s="349"/>
      <c r="AA67" s="349"/>
      <c r="AB67" s="349"/>
      <c r="AC67" s="350"/>
      <c r="AD67" s="354">
        <f>Y67*(AD$55+AD$56)</f>
        <v>136.66661199999999</v>
      </c>
      <c r="AE67" s="355"/>
      <c r="AF67" s="355"/>
      <c r="AG67" s="355"/>
      <c r="AH67" s="355"/>
      <c r="AI67" s="355"/>
      <c r="AJ67" s="356"/>
    </row>
    <row r="68" spans="1:36" ht="12.75">
      <c r="A68" s="314" t="s">
        <v>1</v>
      </c>
      <c r="B68" s="214"/>
      <c r="C68" s="301" t="s">
        <v>126</v>
      </c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02"/>
      <c r="S68" s="302"/>
      <c r="T68" s="302"/>
      <c r="U68" s="302"/>
      <c r="V68" s="302"/>
      <c r="W68" s="302"/>
      <c r="X68" s="303"/>
      <c r="Y68" s="351">
        <v>2.7777699999999999E-2</v>
      </c>
      <c r="Z68" s="349"/>
      <c r="AA68" s="349"/>
      <c r="AB68" s="349"/>
      <c r="AC68" s="350"/>
      <c r="AD68" s="354">
        <f>Y68*(AD$55+AD$56)</f>
        <v>45.555427999999999</v>
      </c>
      <c r="AE68" s="355"/>
      <c r="AF68" s="355"/>
      <c r="AG68" s="355"/>
      <c r="AH68" s="355"/>
      <c r="AI68" s="355"/>
      <c r="AJ68" s="356"/>
    </row>
    <row r="69" spans="1:36" ht="12.75">
      <c r="A69" s="316" t="s">
        <v>127</v>
      </c>
      <c r="B69" s="316"/>
      <c r="C69" s="316"/>
      <c r="D69" s="316"/>
      <c r="E69" s="316"/>
      <c r="F69" s="316"/>
      <c r="G69" s="316"/>
      <c r="H69" s="316"/>
      <c r="I69" s="316"/>
      <c r="J69" s="316"/>
      <c r="K69" s="316"/>
      <c r="L69" s="316"/>
      <c r="M69" s="316"/>
      <c r="N69" s="316"/>
      <c r="O69" s="316"/>
      <c r="P69" s="316"/>
      <c r="Q69" s="316"/>
      <c r="R69" s="316"/>
      <c r="S69" s="316"/>
      <c r="T69" s="316"/>
      <c r="U69" s="316"/>
      <c r="V69" s="316"/>
      <c r="W69" s="316"/>
      <c r="X69" s="317"/>
      <c r="Y69" s="468">
        <f>SUM(Y67:AC68)</f>
        <v>0.111111</v>
      </c>
      <c r="Z69" s="469"/>
      <c r="AA69" s="469"/>
      <c r="AB69" s="469"/>
      <c r="AC69" s="470"/>
      <c r="AD69" s="318">
        <f>SUM(AD67:AJ68)</f>
        <v>182.22203999999999</v>
      </c>
      <c r="AE69" s="319"/>
      <c r="AF69" s="319"/>
      <c r="AG69" s="319"/>
      <c r="AH69" s="319"/>
      <c r="AI69" s="319"/>
      <c r="AJ69" s="320"/>
    </row>
    <row r="70" spans="1:36" ht="7.5" customHeight="1">
      <c r="A70" s="140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44"/>
      <c r="Z70" s="44"/>
      <c r="AA70" s="44"/>
      <c r="AB70" s="44"/>
      <c r="AC70" s="44"/>
      <c r="AD70" s="45"/>
      <c r="AE70" s="45"/>
      <c r="AF70" s="45"/>
      <c r="AG70" s="45"/>
      <c r="AH70" s="45"/>
      <c r="AI70" s="45"/>
      <c r="AJ70" s="45"/>
    </row>
    <row r="71" spans="1:36" ht="12.75">
      <c r="A71" s="471" t="s">
        <v>128</v>
      </c>
      <c r="B71" s="472"/>
      <c r="C71" s="472"/>
      <c r="D71" s="472"/>
      <c r="E71" s="472"/>
      <c r="F71" s="472"/>
      <c r="G71" s="472"/>
      <c r="H71" s="472"/>
      <c r="I71" s="472"/>
      <c r="J71" s="472"/>
      <c r="K71" s="472"/>
      <c r="L71" s="472"/>
      <c r="M71" s="472"/>
      <c r="N71" s="472"/>
      <c r="O71" s="472"/>
      <c r="P71" s="472"/>
      <c r="Q71" s="472"/>
      <c r="R71" s="472"/>
      <c r="S71" s="472"/>
      <c r="T71" s="472"/>
      <c r="U71" s="472"/>
      <c r="V71" s="472"/>
      <c r="W71" s="472"/>
      <c r="X71" s="472"/>
      <c r="Y71" s="472"/>
      <c r="Z71" s="472"/>
      <c r="AA71" s="472"/>
      <c r="AB71" s="472"/>
      <c r="AC71" s="472"/>
      <c r="AD71" s="472"/>
      <c r="AE71" s="472"/>
      <c r="AF71" s="472"/>
      <c r="AG71" s="472"/>
      <c r="AH71" s="472"/>
      <c r="AI71" s="472"/>
      <c r="AJ71" s="473"/>
    </row>
    <row r="72" spans="1:36" ht="12.75">
      <c r="A72" s="459" t="s">
        <v>129</v>
      </c>
      <c r="B72" s="460"/>
      <c r="C72" s="474" t="s">
        <v>130</v>
      </c>
      <c r="D72" s="475"/>
      <c r="E72" s="475"/>
      <c r="F72" s="475"/>
      <c r="G72" s="475"/>
      <c r="H72" s="475"/>
      <c r="I72" s="475"/>
      <c r="J72" s="475"/>
      <c r="K72" s="475"/>
      <c r="L72" s="475"/>
      <c r="M72" s="475"/>
      <c r="N72" s="475"/>
      <c r="O72" s="475"/>
      <c r="P72" s="475"/>
      <c r="Q72" s="475"/>
      <c r="R72" s="475"/>
      <c r="S72" s="475"/>
      <c r="T72" s="475"/>
      <c r="U72" s="475"/>
      <c r="V72" s="475"/>
      <c r="W72" s="475"/>
      <c r="X72" s="476"/>
      <c r="Y72" s="459" t="s">
        <v>114</v>
      </c>
      <c r="Z72" s="461"/>
      <c r="AA72" s="461"/>
      <c r="AB72" s="461"/>
      <c r="AC72" s="460"/>
      <c r="AD72" s="459" t="s">
        <v>115</v>
      </c>
      <c r="AE72" s="461"/>
      <c r="AF72" s="461"/>
      <c r="AG72" s="461"/>
      <c r="AH72" s="461"/>
      <c r="AI72" s="461"/>
      <c r="AJ72" s="460"/>
    </row>
    <row r="73" spans="1:36" ht="12.75">
      <c r="A73" s="314" t="s">
        <v>0</v>
      </c>
      <c r="B73" s="214"/>
      <c r="C73" s="301" t="s">
        <v>16</v>
      </c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302"/>
      <c r="R73" s="302"/>
      <c r="S73" s="302"/>
      <c r="T73" s="302"/>
      <c r="U73" s="302"/>
      <c r="V73" s="302"/>
      <c r="W73" s="302"/>
      <c r="X73" s="303"/>
      <c r="Y73" s="351">
        <v>0.2</v>
      </c>
      <c r="Z73" s="349"/>
      <c r="AA73" s="349"/>
      <c r="AB73" s="349"/>
      <c r="AC73" s="350"/>
      <c r="AD73" s="354">
        <f>Y73*(AD$55+AD$56)</f>
        <v>328</v>
      </c>
      <c r="AE73" s="355"/>
      <c r="AF73" s="355"/>
      <c r="AG73" s="355"/>
      <c r="AH73" s="355"/>
      <c r="AI73" s="355"/>
      <c r="AJ73" s="356"/>
    </row>
    <row r="74" spans="1:36" ht="12.75">
      <c r="A74" s="314" t="s">
        <v>1</v>
      </c>
      <c r="B74" s="214"/>
      <c r="C74" s="301" t="s">
        <v>131</v>
      </c>
      <c r="D74" s="302"/>
      <c r="E74" s="302"/>
      <c r="F74" s="302"/>
      <c r="G74" s="302"/>
      <c r="H74" s="302"/>
      <c r="I74" s="302"/>
      <c r="J74" s="302"/>
      <c r="K74" s="302"/>
      <c r="L74" s="302"/>
      <c r="M74" s="302"/>
      <c r="N74" s="302"/>
      <c r="O74" s="302"/>
      <c r="P74" s="302"/>
      <c r="Q74" s="302"/>
      <c r="R74" s="302"/>
      <c r="S74" s="302"/>
      <c r="T74" s="302"/>
      <c r="U74" s="302"/>
      <c r="V74" s="302"/>
      <c r="W74" s="302"/>
      <c r="X74" s="303"/>
      <c r="Y74" s="351">
        <v>2.5000000000000001E-2</v>
      </c>
      <c r="Z74" s="352"/>
      <c r="AA74" s="352"/>
      <c r="AB74" s="352"/>
      <c r="AC74" s="353"/>
      <c r="AD74" s="354">
        <f t="shared" ref="AD74:AD80" si="0">Y74*(AD$55+AD$56)</f>
        <v>41</v>
      </c>
      <c r="AE74" s="355"/>
      <c r="AF74" s="355"/>
      <c r="AG74" s="355"/>
      <c r="AH74" s="355"/>
      <c r="AI74" s="355"/>
      <c r="AJ74" s="356"/>
    </row>
    <row r="75" spans="1:36" ht="12.75">
      <c r="A75" s="314" t="s">
        <v>2</v>
      </c>
      <c r="B75" s="214"/>
      <c r="C75" s="301" t="s">
        <v>132</v>
      </c>
      <c r="D75" s="302"/>
      <c r="E75" s="302"/>
      <c r="F75" s="302"/>
      <c r="G75" s="302"/>
      <c r="H75" s="302"/>
      <c r="I75" s="302"/>
      <c r="J75" s="302"/>
      <c r="K75" s="302"/>
      <c r="L75" s="302"/>
      <c r="M75" s="302"/>
      <c r="N75" s="302"/>
      <c r="O75" s="302"/>
      <c r="P75" s="302"/>
      <c r="Q75" s="302"/>
      <c r="R75" s="302"/>
      <c r="S75" s="302"/>
      <c r="T75" s="302"/>
      <c r="U75" s="302"/>
      <c r="V75" s="302"/>
      <c r="W75" s="302"/>
      <c r="X75" s="303"/>
      <c r="Y75" s="351">
        <v>0.03</v>
      </c>
      <c r="Z75" s="352"/>
      <c r="AA75" s="352"/>
      <c r="AB75" s="352"/>
      <c r="AC75" s="353"/>
      <c r="AD75" s="354">
        <f t="shared" si="0"/>
        <v>49.199999999999996</v>
      </c>
      <c r="AE75" s="355"/>
      <c r="AF75" s="355"/>
      <c r="AG75" s="355"/>
      <c r="AH75" s="355"/>
      <c r="AI75" s="355"/>
      <c r="AJ75" s="356"/>
    </row>
    <row r="76" spans="1:36" ht="12.75">
      <c r="A76" s="314" t="s">
        <v>3</v>
      </c>
      <c r="B76" s="214"/>
      <c r="C76" s="301" t="s">
        <v>133</v>
      </c>
      <c r="D76" s="302"/>
      <c r="E76" s="302"/>
      <c r="F76" s="302"/>
      <c r="G76" s="302"/>
      <c r="H76" s="302"/>
      <c r="I76" s="302"/>
      <c r="J76" s="302"/>
      <c r="K76" s="302"/>
      <c r="L76" s="302"/>
      <c r="M76" s="302"/>
      <c r="N76" s="302"/>
      <c r="O76" s="302"/>
      <c r="P76" s="302"/>
      <c r="Q76" s="302"/>
      <c r="R76" s="302"/>
      <c r="S76" s="302"/>
      <c r="T76" s="302"/>
      <c r="U76" s="302"/>
      <c r="V76" s="302"/>
      <c r="W76" s="302"/>
      <c r="X76" s="303"/>
      <c r="Y76" s="351">
        <v>1.4999999999999999E-2</v>
      </c>
      <c r="Z76" s="352"/>
      <c r="AA76" s="352"/>
      <c r="AB76" s="352"/>
      <c r="AC76" s="353"/>
      <c r="AD76" s="354">
        <f t="shared" si="0"/>
        <v>24.599999999999998</v>
      </c>
      <c r="AE76" s="355"/>
      <c r="AF76" s="355"/>
      <c r="AG76" s="355"/>
      <c r="AH76" s="355"/>
      <c r="AI76" s="355"/>
      <c r="AJ76" s="356"/>
    </row>
    <row r="77" spans="1:36" ht="12.75">
      <c r="A77" s="314" t="s">
        <v>6</v>
      </c>
      <c r="B77" s="214"/>
      <c r="C77" s="301" t="s">
        <v>134</v>
      </c>
      <c r="D77" s="302"/>
      <c r="E77" s="302"/>
      <c r="F77" s="302"/>
      <c r="G77" s="302"/>
      <c r="H77" s="302"/>
      <c r="I77" s="302"/>
      <c r="J77" s="302"/>
      <c r="K77" s="302"/>
      <c r="L77" s="302"/>
      <c r="M77" s="302"/>
      <c r="N77" s="302"/>
      <c r="O77" s="302"/>
      <c r="P77" s="302"/>
      <c r="Q77" s="302"/>
      <c r="R77" s="302"/>
      <c r="S77" s="302"/>
      <c r="T77" s="302"/>
      <c r="U77" s="302"/>
      <c r="V77" s="302"/>
      <c r="W77" s="302"/>
      <c r="X77" s="303"/>
      <c r="Y77" s="351">
        <v>0.01</v>
      </c>
      <c r="Z77" s="352"/>
      <c r="AA77" s="352"/>
      <c r="AB77" s="352"/>
      <c r="AC77" s="353"/>
      <c r="AD77" s="354">
        <f t="shared" si="0"/>
        <v>16.399999999999999</v>
      </c>
      <c r="AE77" s="355"/>
      <c r="AF77" s="355"/>
      <c r="AG77" s="355"/>
      <c r="AH77" s="355"/>
      <c r="AI77" s="355"/>
      <c r="AJ77" s="356"/>
    </row>
    <row r="78" spans="1:36" ht="12.75">
      <c r="A78" s="314" t="s">
        <v>7</v>
      </c>
      <c r="B78" s="214"/>
      <c r="C78" s="301" t="s">
        <v>19</v>
      </c>
      <c r="D78" s="302"/>
      <c r="E78" s="302"/>
      <c r="F78" s="302"/>
      <c r="G78" s="302"/>
      <c r="H78" s="302"/>
      <c r="I78" s="302"/>
      <c r="J78" s="302"/>
      <c r="K78" s="302"/>
      <c r="L78" s="302"/>
      <c r="M78" s="302"/>
      <c r="N78" s="302"/>
      <c r="O78" s="302"/>
      <c r="P78" s="302"/>
      <c r="Q78" s="302"/>
      <c r="R78" s="302"/>
      <c r="S78" s="302"/>
      <c r="T78" s="302"/>
      <c r="U78" s="302"/>
      <c r="V78" s="302"/>
      <c r="W78" s="302"/>
      <c r="X78" s="303"/>
      <c r="Y78" s="351">
        <v>6.0000000000000001E-3</v>
      </c>
      <c r="Z78" s="352"/>
      <c r="AA78" s="352"/>
      <c r="AB78" s="352"/>
      <c r="AC78" s="353"/>
      <c r="AD78" s="354">
        <f t="shared" si="0"/>
        <v>9.84</v>
      </c>
      <c r="AE78" s="355"/>
      <c r="AF78" s="355"/>
      <c r="AG78" s="355"/>
      <c r="AH78" s="355"/>
      <c r="AI78" s="355"/>
      <c r="AJ78" s="356"/>
    </row>
    <row r="79" spans="1:36" ht="12.75">
      <c r="A79" s="314" t="s">
        <v>8</v>
      </c>
      <c r="B79" s="214"/>
      <c r="C79" s="301" t="s">
        <v>17</v>
      </c>
      <c r="D79" s="302"/>
      <c r="E79" s="302"/>
      <c r="F79" s="302"/>
      <c r="G79" s="302"/>
      <c r="H79" s="302"/>
      <c r="I79" s="302"/>
      <c r="J79" s="302"/>
      <c r="K79" s="302"/>
      <c r="L79" s="302"/>
      <c r="M79" s="302"/>
      <c r="N79" s="302"/>
      <c r="O79" s="302"/>
      <c r="P79" s="302"/>
      <c r="Q79" s="302"/>
      <c r="R79" s="302"/>
      <c r="S79" s="302"/>
      <c r="T79" s="302"/>
      <c r="U79" s="302"/>
      <c r="V79" s="302"/>
      <c r="W79" s="302"/>
      <c r="X79" s="303"/>
      <c r="Y79" s="351">
        <v>2E-3</v>
      </c>
      <c r="Z79" s="352"/>
      <c r="AA79" s="352"/>
      <c r="AB79" s="352"/>
      <c r="AC79" s="353"/>
      <c r="AD79" s="354">
        <f t="shared" si="0"/>
        <v>3.2800000000000002</v>
      </c>
      <c r="AE79" s="355"/>
      <c r="AF79" s="355"/>
      <c r="AG79" s="355"/>
      <c r="AH79" s="355"/>
      <c r="AI79" s="355"/>
      <c r="AJ79" s="356"/>
    </row>
    <row r="80" spans="1:36" ht="12.75">
      <c r="A80" s="314" t="s">
        <v>10</v>
      </c>
      <c r="B80" s="214"/>
      <c r="C80" s="301" t="s">
        <v>18</v>
      </c>
      <c r="D80" s="302"/>
      <c r="E80" s="302"/>
      <c r="F80" s="302"/>
      <c r="G80" s="302"/>
      <c r="H80" s="302"/>
      <c r="I80" s="302"/>
      <c r="J80" s="302"/>
      <c r="K80" s="302"/>
      <c r="L80" s="302"/>
      <c r="M80" s="302"/>
      <c r="N80" s="302"/>
      <c r="O80" s="302"/>
      <c r="P80" s="302"/>
      <c r="Q80" s="302"/>
      <c r="R80" s="302"/>
      <c r="S80" s="302"/>
      <c r="T80" s="302"/>
      <c r="U80" s="302"/>
      <c r="V80" s="302"/>
      <c r="W80" s="302"/>
      <c r="X80" s="303"/>
      <c r="Y80" s="351">
        <v>0.08</v>
      </c>
      <c r="Z80" s="349"/>
      <c r="AA80" s="349"/>
      <c r="AB80" s="349"/>
      <c r="AC80" s="350"/>
      <c r="AD80" s="354">
        <f t="shared" si="0"/>
        <v>131.19999999999999</v>
      </c>
      <c r="AE80" s="355"/>
      <c r="AF80" s="355"/>
      <c r="AG80" s="355"/>
      <c r="AH80" s="355"/>
      <c r="AI80" s="355"/>
      <c r="AJ80" s="356"/>
    </row>
    <row r="81" spans="1:36" ht="12.75">
      <c r="A81" s="316" t="s">
        <v>127</v>
      </c>
      <c r="B81" s="316"/>
      <c r="C81" s="316"/>
      <c r="D81" s="316"/>
      <c r="E81" s="316"/>
      <c r="F81" s="316"/>
      <c r="G81" s="316"/>
      <c r="H81" s="316"/>
      <c r="I81" s="316"/>
      <c r="J81" s="316"/>
      <c r="K81" s="316"/>
      <c r="L81" s="316"/>
      <c r="M81" s="316"/>
      <c r="N81" s="316"/>
      <c r="O81" s="316"/>
      <c r="P81" s="316"/>
      <c r="Q81" s="316"/>
      <c r="R81" s="316"/>
      <c r="S81" s="316"/>
      <c r="T81" s="316"/>
      <c r="U81" s="316"/>
      <c r="V81" s="316"/>
      <c r="W81" s="316"/>
      <c r="X81" s="317"/>
      <c r="Y81" s="468">
        <f>SUM(Y73:AC80)</f>
        <v>0.36800000000000005</v>
      </c>
      <c r="Z81" s="469"/>
      <c r="AA81" s="469"/>
      <c r="AB81" s="469"/>
      <c r="AC81" s="470"/>
      <c r="AD81" s="318">
        <f>SUM(AD73:AJ80)</f>
        <v>603.52</v>
      </c>
      <c r="AE81" s="319"/>
      <c r="AF81" s="319"/>
      <c r="AG81" s="319"/>
      <c r="AH81" s="319"/>
      <c r="AI81" s="319"/>
      <c r="AJ81" s="320"/>
    </row>
    <row r="82" spans="1:36" ht="12.7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7"/>
      <c r="Z82" s="48"/>
      <c r="AA82" s="48"/>
      <c r="AB82" s="48"/>
      <c r="AC82" s="48"/>
      <c r="AD82" s="49"/>
      <c r="AE82" s="49"/>
      <c r="AF82" s="49"/>
      <c r="AG82" s="49"/>
      <c r="AH82" s="49"/>
      <c r="AI82" s="49"/>
      <c r="AJ82" s="49"/>
    </row>
    <row r="83" spans="1:36" ht="12.75">
      <c r="A83" s="471" t="s">
        <v>135</v>
      </c>
      <c r="B83" s="472"/>
      <c r="C83" s="472"/>
      <c r="D83" s="472"/>
      <c r="E83" s="472"/>
      <c r="F83" s="472"/>
      <c r="G83" s="472"/>
      <c r="H83" s="472"/>
      <c r="I83" s="472"/>
      <c r="J83" s="472"/>
      <c r="K83" s="472"/>
      <c r="L83" s="472"/>
      <c r="M83" s="472"/>
      <c r="N83" s="472"/>
      <c r="O83" s="472"/>
      <c r="P83" s="472"/>
      <c r="Q83" s="472"/>
      <c r="R83" s="472"/>
      <c r="S83" s="472"/>
      <c r="T83" s="472"/>
      <c r="U83" s="472"/>
      <c r="V83" s="472"/>
      <c r="W83" s="472"/>
      <c r="X83" s="472"/>
      <c r="Y83" s="472"/>
      <c r="Z83" s="472"/>
      <c r="AA83" s="472"/>
      <c r="AB83" s="472"/>
      <c r="AC83" s="472"/>
      <c r="AD83" s="472"/>
      <c r="AE83" s="472"/>
      <c r="AF83" s="472"/>
      <c r="AG83" s="472"/>
      <c r="AH83" s="472"/>
      <c r="AI83" s="472"/>
      <c r="AJ83" s="473"/>
    </row>
    <row r="84" spans="1:36" ht="12.75">
      <c r="A84" s="459" t="s">
        <v>136</v>
      </c>
      <c r="B84" s="460"/>
      <c r="C84" s="474" t="s">
        <v>137</v>
      </c>
      <c r="D84" s="475"/>
      <c r="E84" s="475"/>
      <c r="F84" s="475"/>
      <c r="G84" s="475"/>
      <c r="H84" s="475"/>
      <c r="I84" s="475"/>
      <c r="J84" s="475"/>
      <c r="K84" s="475"/>
      <c r="L84" s="475"/>
      <c r="M84" s="475"/>
      <c r="N84" s="475"/>
      <c r="O84" s="475"/>
      <c r="P84" s="475"/>
      <c r="Q84" s="475"/>
      <c r="R84" s="475"/>
      <c r="S84" s="475"/>
      <c r="T84" s="475"/>
      <c r="U84" s="475"/>
      <c r="V84" s="475"/>
      <c r="W84" s="475"/>
      <c r="X84" s="475"/>
      <c r="Y84" s="475"/>
      <c r="Z84" s="475"/>
      <c r="AA84" s="475"/>
      <c r="AB84" s="475"/>
      <c r="AC84" s="476"/>
      <c r="AD84" s="459" t="s">
        <v>115</v>
      </c>
      <c r="AE84" s="461"/>
      <c r="AF84" s="461"/>
      <c r="AG84" s="461"/>
      <c r="AH84" s="461"/>
      <c r="AI84" s="461"/>
      <c r="AJ84" s="460"/>
    </row>
    <row r="85" spans="1:36" ht="12.75">
      <c r="A85" s="314" t="s">
        <v>0</v>
      </c>
      <c r="B85" s="214"/>
      <c r="C85" s="301" t="s">
        <v>138</v>
      </c>
      <c r="D85" s="302"/>
      <c r="E85" s="30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T85" s="302"/>
      <c r="U85" s="302"/>
      <c r="V85" s="302"/>
      <c r="W85" s="302"/>
      <c r="X85" s="302"/>
      <c r="Y85" s="302"/>
      <c r="Z85" s="302"/>
      <c r="AA85" s="302"/>
      <c r="AB85" s="302"/>
      <c r="AC85" s="303"/>
      <c r="AD85" s="354">
        <f>(4*2*22)-(AD55*6%)</f>
        <v>77.600000000000009</v>
      </c>
      <c r="AE85" s="355"/>
      <c r="AF85" s="355"/>
      <c r="AG85" s="355"/>
      <c r="AH85" s="355"/>
      <c r="AI85" s="355"/>
      <c r="AJ85" s="356"/>
    </row>
    <row r="86" spans="1:36" ht="12.75">
      <c r="A86" s="314" t="s">
        <v>1</v>
      </c>
      <c r="B86" s="214"/>
      <c r="C86" s="301" t="s">
        <v>139</v>
      </c>
      <c r="D86" s="302"/>
      <c r="E86" s="302"/>
      <c r="F86" s="302"/>
      <c r="G86" s="302"/>
      <c r="H86" s="302"/>
      <c r="I86" s="302"/>
      <c r="J86" s="302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02"/>
      <c r="V86" s="302"/>
      <c r="W86" s="302"/>
      <c r="X86" s="302"/>
      <c r="Y86" s="302"/>
      <c r="Z86" s="302"/>
      <c r="AA86" s="302"/>
      <c r="AB86" s="302"/>
      <c r="AC86" s="303"/>
      <c r="AD86" s="354">
        <f>(18*22)*80%</f>
        <v>316.8</v>
      </c>
      <c r="AE86" s="355"/>
      <c r="AF86" s="355"/>
      <c r="AG86" s="355"/>
      <c r="AH86" s="355"/>
      <c r="AI86" s="355"/>
      <c r="AJ86" s="356"/>
    </row>
    <row r="87" spans="1:36" ht="12.75">
      <c r="A87" s="314" t="s">
        <v>2</v>
      </c>
      <c r="B87" s="214"/>
      <c r="C87" s="301" t="s">
        <v>140</v>
      </c>
      <c r="D87" s="302"/>
      <c r="E87" s="302"/>
      <c r="F87" s="302"/>
      <c r="G87" s="302"/>
      <c r="H87" s="302"/>
      <c r="I87" s="302"/>
      <c r="J87" s="302"/>
      <c r="K87" s="302"/>
      <c r="L87" s="302"/>
      <c r="M87" s="302"/>
      <c r="N87" s="302"/>
      <c r="O87" s="302"/>
      <c r="P87" s="302"/>
      <c r="Q87" s="302"/>
      <c r="R87" s="302"/>
      <c r="S87" s="302"/>
      <c r="T87" s="302"/>
      <c r="U87" s="302"/>
      <c r="V87" s="302"/>
      <c r="W87" s="302"/>
      <c r="X87" s="302"/>
      <c r="Y87" s="302"/>
      <c r="Z87" s="302"/>
      <c r="AA87" s="302"/>
      <c r="AB87" s="302"/>
      <c r="AC87" s="303"/>
      <c r="AD87" s="354">
        <f>Y87*(AD$55+AD$56)</f>
        <v>0</v>
      </c>
      <c r="AE87" s="355"/>
      <c r="AF87" s="355"/>
      <c r="AG87" s="355"/>
      <c r="AH87" s="355"/>
      <c r="AI87" s="355"/>
      <c r="AJ87" s="356"/>
    </row>
    <row r="88" spans="1:36" ht="12.75">
      <c r="A88" s="314" t="s">
        <v>3</v>
      </c>
      <c r="B88" s="214"/>
      <c r="C88" s="301" t="s">
        <v>141</v>
      </c>
      <c r="D88" s="302"/>
      <c r="E88" s="302"/>
      <c r="F88" s="302"/>
      <c r="G88" s="302"/>
      <c r="H88" s="302"/>
      <c r="I88" s="302"/>
      <c r="J88" s="302"/>
      <c r="K88" s="302"/>
      <c r="L88" s="302"/>
      <c r="M88" s="302"/>
      <c r="N88" s="302"/>
      <c r="O88" s="302"/>
      <c r="P88" s="302"/>
      <c r="Q88" s="302"/>
      <c r="R88" s="302"/>
      <c r="S88" s="302"/>
      <c r="T88" s="302"/>
      <c r="U88" s="302"/>
      <c r="V88" s="302"/>
      <c r="W88" s="302"/>
      <c r="X88" s="302"/>
      <c r="Y88" s="302"/>
      <c r="Z88" s="302"/>
      <c r="AA88" s="302"/>
      <c r="AB88" s="302"/>
      <c r="AC88" s="303"/>
      <c r="AD88" s="500">
        <v>0</v>
      </c>
      <c r="AE88" s="501"/>
      <c r="AF88" s="501"/>
      <c r="AG88" s="501"/>
      <c r="AH88" s="501"/>
      <c r="AI88" s="501"/>
      <c r="AJ88" s="502"/>
    </row>
    <row r="89" spans="1:36" ht="12.75">
      <c r="A89" s="316" t="s">
        <v>127</v>
      </c>
      <c r="B89" s="316"/>
      <c r="C89" s="316"/>
      <c r="D89" s="316"/>
      <c r="E89" s="316"/>
      <c r="F89" s="316"/>
      <c r="G89" s="316"/>
      <c r="H89" s="316"/>
      <c r="I89" s="316"/>
      <c r="J89" s="316"/>
      <c r="K89" s="316"/>
      <c r="L89" s="316"/>
      <c r="M89" s="316"/>
      <c r="N89" s="316"/>
      <c r="O89" s="316"/>
      <c r="P89" s="316"/>
      <c r="Q89" s="316"/>
      <c r="R89" s="316"/>
      <c r="S89" s="316"/>
      <c r="T89" s="316"/>
      <c r="U89" s="316"/>
      <c r="V89" s="316"/>
      <c r="W89" s="316"/>
      <c r="X89" s="316"/>
      <c r="Y89" s="316"/>
      <c r="Z89" s="316"/>
      <c r="AA89" s="316"/>
      <c r="AB89" s="316"/>
      <c r="AC89" s="317"/>
      <c r="AD89" s="318">
        <f>SUM(AD85:AJ88)</f>
        <v>394.40000000000003</v>
      </c>
      <c r="AE89" s="319"/>
      <c r="AF89" s="319"/>
      <c r="AG89" s="319"/>
      <c r="AH89" s="319"/>
      <c r="AI89" s="319"/>
      <c r="AJ89" s="320"/>
    </row>
    <row r="90" spans="1:36" ht="9" customHeight="1">
      <c r="A90" s="299"/>
      <c r="B90" s="299"/>
      <c r="C90" s="299"/>
      <c r="D90" s="299"/>
      <c r="E90" s="299"/>
      <c r="F90" s="299"/>
      <c r="G90" s="299"/>
      <c r="H90" s="299"/>
      <c r="I90" s="299"/>
      <c r="J90" s="299"/>
      <c r="K90" s="299"/>
      <c r="L90" s="299"/>
      <c r="M90" s="299"/>
      <c r="N90" s="299"/>
      <c r="O90" s="299"/>
      <c r="P90" s="299"/>
      <c r="Q90" s="299"/>
      <c r="R90" s="299"/>
      <c r="S90" s="299"/>
      <c r="T90" s="299"/>
      <c r="U90" s="299"/>
      <c r="V90" s="299"/>
      <c r="W90" s="299"/>
      <c r="X90" s="299"/>
      <c r="Y90" s="299"/>
      <c r="Z90" s="299"/>
      <c r="AA90" s="299"/>
      <c r="AB90" s="299"/>
      <c r="AC90" s="299"/>
      <c r="AD90" s="299"/>
      <c r="AE90" s="299"/>
      <c r="AF90" s="299"/>
      <c r="AG90" s="299"/>
      <c r="AH90" s="299"/>
      <c r="AI90" s="299"/>
      <c r="AJ90" s="299"/>
    </row>
    <row r="91" spans="1:36" ht="12.75">
      <c r="A91" s="462" t="s">
        <v>142</v>
      </c>
      <c r="B91" s="463"/>
      <c r="C91" s="463"/>
      <c r="D91" s="463"/>
      <c r="E91" s="463"/>
      <c r="F91" s="463"/>
      <c r="G91" s="463"/>
      <c r="H91" s="463"/>
      <c r="I91" s="463"/>
      <c r="J91" s="463"/>
      <c r="K91" s="463"/>
      <c r="L91" s="463"/>
      <c r="M91" s="463"/>
      <c r="N91" s="463"/>
      <c r="O91" s="463"/>
      <c r="P91" s="463"/>
      <c r="Q91" s="463"/>
      <c r="R91" s="463"/>
      <c r="S91" s="463"/>
      <c r="T91" s="463"/>
      <c r="U91" s="463"/>
      <c r="V91" s="463"/>
      <c r="W91" s="463"/>
      <c r="X91" s="463"/>
      <c r="Y91" s="463"/>
      <c r="Z91" s="463"/>
      <c r="AA91" s="463"/>
      <c r="AB91" s="463"/>
      <c r="AC91" s="463"/>
      <c r="AD91" s="463"/>
      <c r="AE91" s="463"/>
      <c r="AF91" s="463"/>
      <c r="AG91" s="463"/>
      <c r="AH91" s="463"/>
      <c r="AI91" s="463"/>
      <c r="AJ91" s="464"/>
    </row>
    <row r="92" spans="1:36" ht="12.75">
      <c r="A92" s="459">
        <v>2</v>
      </c>
      <c r="B92" s="460"/>
      <c r="C92" s="459" t="s">
        <v>143</v>
      </c>
      <c r="D92" s="461"/>
      <c r="E92" s="461"/>
      <c r="F92" s="461"/>
      <c r="G92" s="461"/>
      <c r="H92" s="461"/>
      <c r="I92" s="461"/>
      <c r="J92" s="461"/>
      <c r="K92" s="461"/>
      <c r="L92" s="461"/>
      <c r="M92" s="461"/>
      <c r="N92" s="461"/>
      <c r="O92" s="461"/>
      <c r="P92" s="461"/>
      <c r="Q92" s="461"/>
      <c r="R92" s="461"/>
      <c r="S92" s="461"/>
      <c r="T92" s="461"/>
      <c r="U92" s="461"/>
      <c r="V92" s="461"/>
      <c r="W92" s="461"/>
      <c r="X92" s="461"/>
      <c r="Y92" s="461"/>
      <c r="Z92" s="461"/>
      <c r="AA92" s="461"/>
      <c r="AB92" s="461"/>
      <c r="AC92" s="460"/>
      <c r="AD92" s="459" t="s">
        <v>115</v>
      </c>
      <c r="AE92" s="461"/>
      <c r="AF92" s="461"/>
      <c r="AG92" s="461"/>
      <c r="AH92" s="461"/>
      <c r="AI92" s="461"/>
      <c r="AJ92" s="460"/>
    </row>
    <row r="93" spans="1:36" ht="12.75">
      <c r="A93" s="314" t="s">
        <v>124</v>
      </c>
      <c r="B93" s="214"/>
      <c r="C93" s="301" t="s">
        <v>144</v>
      </c>
      <c r="D93" s="302"/>
      <c r="E93" s="302"/>
      <c r="F93" s="302"/>
      <c r="G93" s="302"/>
      <c r="H93" s="302"/>
      <c r="I93" s="302"/>
      <c r="J93" s="302"/>
      <c r="K93" s="302"/>
      <c r="L93" s="302"/>
      <c r="M93" s="302"/>
      <c r="N93" s="302"/>
      <c r="O93" s="302"/>
      <c r="P93" s="302"/>
      <c r="Q93" s="302"/>
      <c r="R93" s="302"/>
      <c r="S93" s="302"/>
      <c r="T93" s="302"/>
      <c r="U93" s="302"/>
      <c r="V93" s="302"/>
      <c r="W93" s="302"/>
      <c r="X93" s="302"/>
      <c r="Y93" s="302"/>
      <c r="Z93" s="302"/>
      <c r="AA93" s="302"/>
      <c r="AB93" s="302"/>
      <c r="AC93" s="303"/>
      <c r="AD93" s="354">
        <f>AD69</f>
        <v>182.22203999999999</v>
      </c>
      <c r="AE93" s="355"/>
      <c r="AF93" s="355"/>
      <c r="AG93" s="355"/>
      <c r="AH93" s="355"/>
      <c r="AI93" s="355"/>
      <c r="AJ93" s="356"/>
    </row>
    <row r="94" spans="1:36" ht="12.75">
      <c r="A94" s="314" t="s">
        <v>129</v>
      </c>
      <c r="B94" s="214"/>
      <c r="C94" s="301" t="s">
        <v>130</v>
      </c>
      <c r="D94" s="302"/>
      <c r="E94" s="302"/>
      <c r="F94" s="302"/>
      <c r="G94" s="302"/>
      <c r="H94" s="302"/>
      <c r="I94" s="302"/>
      <c r="J94" s="302"/>
      <c r="K94" s="302"/>
      <c r="L94" s="302"/>
      <c r="M94" s="302"/>
      <c r="N94" s="302"/>
      <c r="O94" s="302"/>
      <c r="P94" s="302"/>
      <c r="Q94" s="302"/>
      <c r="R94" s="302"/>
      <c r="S94" s="302"/>
      <c r="T94" s="302"/>
      <c r="U94" s="302"/>
      <c r="V94" s="302"/>
      <c r="W94" s="302"/>
      <c r="X94" s="302"/>
      <c r="Y94" s="302"/>
      <c r="Z94" s="302"/>
      <c r="AA94" s="302"/>
      <c r="AB94" s="302"/>
      <c r="AC94" s="303"/>
      <c r="AD94" s="354">
        <f>AD81</f>
        <v>603.52</v>
      </c>
      <c r="AE94" s="355"/>
      <c r="AF94" s="355"/>
      <c r="AG94" s="355"/>
      <c r="AH94" s="355"/>
      <c r="AI94" s="355"/>
      <c r="AJ94" s="356"/>
    </row>
    <row r="95" spans="1:36" ht="12.75">
      <c r="A95" s="314" t="s">
        <v>136</v>
      </c>
      <c r="B95" s="214"/>
      <c r="C95" s="301" t="s">
        <v>145</v>
      </c>
      <c r="D95" s="302"/>
      <c r="E95" s="302"/>
      <c r="F95" s="302"/>
      <c r="G95" s="302"/>
      <c r="H95" s="302"/>
      <c r="I95" s="302"/>
      <c r="J95" s="302"/>
      <c r="K95" s="302"/>
      <c r="L95" s="302"/>
      <c r="M95" s="302"/>
      <c r="N95" s="302"/>
      <c r="O95" s="302"/>
      <c r="P95" s="302"/>
      <c r="Q95" s="302"/>
      <c r="R95" s="302"/>
      <c r="S95" s="302"/>
      <c r="T95" s="302"/>
      <c r="U95" s="302"/>
      <c r="V95" s="302"/>
      <c r="W95" s="302"/>
      <c r="X95" s="302"/>
      <c r="Y95" s="302"/>
      <c r="Z95" s="302"/>
      <c r="AA95" s="302"/>
      <c r="AB95" s="302"/>
      <c r="AC95" s="303"/>
      <c r="AD95" s="354">
        <f>AD89</f>
        <v>394.40000000000003</v>
      </c>
      <c r="AE95" s="355"/>
      <c r="AF95" s="355"/>
      <c r="AG95" s="355"/>
      <c r="AH95" s="355"/>
      <c r="AI95" s="355"/>
      <c r="AJ95" s="356"/>
    </row>
    <row r="96" spans="1:36" ht="12.75">
      <c r="A96" s="316" t="s">
        <v>127</v>
      </c>
      <c r="B96" s="316"/>
      <c r="C96" s="316"/>
      <c r="D96" s="316"/>
      <c r="E96" s="316"/>
      <c r="F96" s="316"/>
      <c r="G96" s="316"/>
      <c r="H96" s="316"/>
      <c r="I96" s="316"/>
      <c r="J96" s="316"/>
      <c r="K96" s="316"/>
      <c r="L96" s="316"/>
      <c r="M96" s="316"/>
      <c r="N96" s="316"/>
      <c r="O96" s="316"/>
      <c r="P96" s="316"/>
      <c r="Q96" s="316"/>
      <c r="R96" s="316"/>
      <c r="S96" s="316"/>
      <c r="T96" s="316"/>
      <c r="U96" s="316"/>
      <c r="V96" s="316"/>
      <c r="W96" s="316"/>
      <c r="X96" s="316"/>
      <c r="Y96" s="316"/>
      <c r="Z96" s="316"/>
      <c r="AA96" s="316"/>
      <c r="AB96" s="316"/>
      <c r="AC96" s="317"/>
      <c r="AD96" s="318">
        <f>SUM(AD93:AJ95)</f>
        <v>1180.14204</v>
      </c>
      <c r="AE96" s="319"/>
      <c r="AF96" s="319"/>
      <c r="AG96" s="319"/>
      <c r="AH96" s="319"/>
      <c r="AI96" s="319"/>
      <c r="AJ96" s="320"/>
    </row>
    <row r="97" spans="1:36" ht="9" customHeight="1">
      <c r="A97" s="299"/>
      <c r="B97" s="299"/>
      <c r="C97" s="299"/>
      <c r="D97" s="299"/>
      <c r="E97" s="299"/>
      <c r="F97" s="299"/>
      <c r="G97" s="299"/>
      <c r="H97" s="299"/>
      <c r="I97" s="299"/>
      <c r="J97" s="299"/>
      <c r="K97" s="299"/>
      <c r="L97" s="299"/>
      <c r="M97" s="299"/>
      <c r="N97" s="299"/>
      <c r="O97" s="299"/>
      <c r="P97" s="299"/>
      <c r="Q97" s="299"/>
      <c r="R97" s="299"/>
      <c r="S97" s="299"/>
      <c r="T97" s="299"/>
      <c r="U97" s="299"/>
      <c r="V97" s="299"/>
      <c r="W97" s="299"/>
      <c r="X97" s="299"/>
      <c r="Y97" s="299"/>
      <c r="Z97" s="299"/>
      <c r="AA97" s="299"/>
      <c r="AB97" s="299"/>
      <c r="AC97" s="299"/>
      <c r="AD97" s="299"/>
      <c r="AE97" s="299"/>
      <c r="AF97" s="299"/>
      <c r="AG97" s="299"/>
      <c r="AH97" s="299"/>
      <c r="AI97" s="299"/>
      <c r="AJ97" s="299"/>
    </row>
    <row r="98" spans="1:36" ht="12.75">
      <c r="A98" s="477" t="s">
        <v>146</v>
      </c>
      <c r="B98" s="478"/>
      <c r="C98" s="478"/>
      <c r="D98" s="478"/>
      <c r="E98" s="478"/>
      <c r="F98" s="478"/>
      <c r="G98" s="478"/>
      <c r="H98" s="478"/>
      <c r="I98" s="478"/>
      <c r="J98" s="478"/>
      <c r="K98" s="478"/>
      <c r="L98" s="478"/>
      <c r="M98" s="478"/>
      <c r="N98" s="478"/>
      <c r="O98" s="478"/>
      <c r="P98" s="478"/>
      <c r="Q98" s="478"/>
      <c r="R98" s="478"/>
      <c r="S98" s="478"/>
      <c r="T98" s="478"/>
      <c r="U98" s="478"/>
      <c r="V98" s="478"/>
      <c r="W98" s="478"/>
      <c r="X98" s="478"/>
      <c r="Y98" s="478"/>
      <c r="Z98" s="478"/>
      <c r="AA98" s="478"/>
      <c r="AB98" s="478"/>
      <c r="AC98" s="478"/>
      <c r="AD98" s="478"/>
      <c r="AE98" s="478"/>
      <c r="AF98" s="478"/>
      <c r="AG98" s="478"/>
      <c r="AH98" s="478"/>
      <c r="AI98" s="478"/>
      <c r="AJ98" s="479"/>
    </row>
    <row r="99" spans="1:36" ht="12.75">
      <c r="A99" s="459">
        <v>3</v>
      </c>
      <c r="B99" s="460"/>
      <c r="C99" s="474" t="s">
        <v>147</v>
      </c>
      <c r="D99" s="475"/>
      <c r="E99" s="475"/>
      <c r="F99" s="475"/>
      <c r="G99" s="475"/>
      <c r="H99" s="475"/>
      <c r="I99" s="475"/>
      <c r="J99" s="475"/>
      <c r="K99" s="475"/>
      <c r="L99" s="475"/>
      <c r="M99" s="475"/>
      <c r="N99" s="475"/>
      <c r="O99" s="475"/>
      <c r="P99" s="475"/>
      <c r="Q99" s="475"/>
      <c r="R99" s="475"/>
      <c r="S99" s="475"/>
      <c r="T99" s="475"/>
      <c r="U99" s="475"/>
      <c r="V99" s="475"/>
      <c r="W99" s="475"/>
      <c r="X99" s="476"/>
      <c r="Y99" s="459" t="s">
        <v>114</v>
      </c>
      <c r="Z99" s="461"/>
      <c r="AA99" s="461"/>
      <c r="AB99" s="461"/>
      <c r="AC99" s="460"/>
      <c r="AD99" s="459" t="s">
        <v>115</v>
      </c>
      <c r="AE99" s="461"/>
      <c r="AF99" s="461"/>
      <c r="AG99" s="461"/>
      <c r="AH99" s="461"/>
      <c r="AI99" s="461"/>
      <c r="AJ99" s="460"/>
    </row>
    <row r="100" spans="1:36" ht="12.75">
      <c r="A100" s="314" t="s">
        <v>0</v>
      </c>
      <c r="B100" s="214"/>
      <c r="C100" s="301" t="s">
        <v>148</v>
      </c>
      <c r="D100" s="302"/>
      <c r="E100" s="302"/>
      <c r="F100" s="302"/>
      <c r="G100" s="302"/>
      <c r="H100" s="302"/>
      <c r="I100" s="302"/>
      <c r="J100" s="302"/>
      <c r="K100" s="302"/>
      <c r="L100" s="302"/>
      <c r="M100" s="302"/>
      <c r="N100" s="302"/>
      <c r="O100" s="302"/>
      <c r="P100" s="302"/>
      <c r="Q100" s="302"/>
      <c r="R100" s="302"/>
      <c r="S100" s="302"/>
      <c r="T100" s="302"/>
      <c r="U100" s="302"/>
      <c r="V100" s="302"/>
      <c r="W100" s="302"/>
      <c r="X100" s="303"/>
      <c r="Y100" s="480">
        <v>4.1999999999999997E-3</v>
      </c>
      <c r="Z100" s="481"/>
      <c r="AA100" s="481"/>
      <c r="AB100" s="481"/>
      <c r="AC100" s="482"/>
      <c r="AD100" s="354">
        <f>Y100*(AD$55+AD$56)</f>
        <v>6.8879999999999999</v>
      </c>
      <c r="AE100" s="355"/>
      <c r="AF100" s="355"/>
      <c r="AG100" s="355"/>
      <c r="AH100" s="355"/>
      <c r="AI100" s="355"/>
      <c r="AJ100" s="356"/>
    </row>
    <row r="101" spans="1:36" ht="12.75">
      <c r="A101" s="314" t="s">
        <v>1</v>
      </c>
      <c r="B101" s="214"/>
      <c r="C101" s="301" t="s">
        <v>149</v>
      </c>
      <c r="D101" s="302"/>
      <c r="E101" s="302"/>
      <c r="F101" s="302"/>
      <c r="G101" s="302"/>
      <c r="H101" s="302"/>
      <c r="I101" s="302"/>
      <c r="J101" s="302"/>
      <c r="K101" s="302"/>
      <c r="L101" s="302"/>
      <c r="M101" s="302"/>
      <c r="N101" s="302"/>
      <c r="O101" s="302"/>
      <c r="P101" s="302"/>
      <c r="Q101" s="302"/>
      <c r="R101" s="302"/>
      <c r="S101" s="302"/>
      <c r="T101" s="302"/>
      <c r="U101" s="302"/>
      <c r="V101" s="302"/>
      <c r="W101" s="302"/>
      <c r="X101" s="303"/>
      <c r="Y101" s="480">
        <v>3.3599999999999998E-4</v>
      </c>
      <c r="Z101" s="481"/>
      <c r="AA101" s="481"/>
      <c r="AB101" s="481"/>
      <c r="AC101" s="482"/>
      <c r="AD101" s="354">
        <f t="shared" ref="AD101:AD105" si="1">Y101*(AD$55+AD$56)</f>
        <v>0.55103999999999997</v>
      </c>
      <c r="AE101" s="355"/>
      <c r="AF101" s="355"/>
      <c r="AG101" s="355"/>
      <c r="AH101" s="355"/>
      <c r="AI101" s="355"/>
      <c r="AJ101" s="356"/>
    </row>
    <row r="102" spans="1:36" ht="12.75">
      <c r="A102" s="314" t="s">
        <v>2</v>
      </c>
      <c r="B102" s="214"/>
      <c r="C102" s="301" t="s">
        <v>150</v>
      </c>
      <c r="D102" s="302"/>
      <c r="E102" s="302"/>
      <c r="F102" s="302"/>
      <c r="G102" s="302"/>
      <c r="H102" s="302"/>
      <c r="I102" s="302"/>
      <c r="J102" s="302"/>
      <c r="K102" s="302"/>
      <c r="L102" s="302"/>
      <c r="M102" s="302"/>
      <c r="N102" s="302"/>
      <c r="O102" s="302"/>
      <c r="P102" s="302"/>
      <c r="Q102" s="302"/>
      <c r="R102" s="302"/>
      <c r="S102" s="302"/>
      <c r="T102" s="302"/>
      <c r="U102" s="302"/>
      <c r="V102" s="302"/>
      <c r="W102" s="302"/>
      <c r="X102" s="303"/>
      <c r="Y102" s="480">
        <v>9.9999999999999995E-7</v>
      </c>
      <c r="Z102" s="481"/>
      <c r="AA102" s="481"/>
      <c r="AB102" s="481"/>
      <c r="AC102" s="482"/>
      <c r="AD102" s="354">
        <f t="shared" si="1"/>
        <v>1.64E-3</v>
      </c>
      <c r="AE102" s="355"/>
      <c r="AF102" s="355"/>
      <c r="AG102" s="355"/>
      <c r="AH102" s="355"/>
      <c r="AI102" s="355"/>
      <c r="AJ102" s="356"/>
    </row>
    <row r="103" spans="1:36" ht="12.75">
      <c r="A103" s="314" t="s">
        <v>3</v>
      </c>
      <c r="B103" s="214"/>
      <c r="C103" s="301" t="s">
        <v>151</v>
      </c>
      <c r="D103" s="302"/>
      <c r="E103" s="302"/>
      <c r="F103" s="302"/>
      <c r="G103" s="302"/>
      <c r="H103" s="302"/>
      <c r="I103" s="302"/>
      <c r="J103" s="302"/>
      <c r="K103" s="302"/>
      <c r="L103" s="302"/>
      <c r="M103" s="302"/>
      <c r="N103" s="302"/>
      <c r="O103" s="302"/>
      <c r="P103" s="302"/>
      <c r="Q103" s="302"/>
      <c r="R103" s="302"/>
      <c r="S103" s="302"/>
      <c r="T103" s="302"/>
      <c r="U103" s="302"/>
      <c r="V103" s="302"/>
      <c r="W103" s="302"/>
      <c r="X103" s="303"/>
      <c r="Y103" s="480">
        <v>1.9400000000000001E-2</v>
      </c>
      <c r="Z103" s="481"/>
      <c r="AA103" s="481"/>
      <c r="AB103" s="481"/>
      <c r="AC103" s="482"/>
      <c r="AD103" s="354">
        <f t="shared" si="1"/>
        <v>31.816000000000003</v>
      </c>
      <c r="AE103" s="355"/>
      <c r="AF103" s="355"/>
      <c r="AG103" s="355"/>
      <c r="AH103" s="355"/>
      <c r="AI103" s="355"/>
      <c r="AJ103" s="356"/>
    </row>
    <row r="104" spans="1:36" ht="12.75">
      <c r="A104" s="314" t="s">
        <v>6</v>
      </c>
      <c r="B104" s="214"/>
      <c r="C104" s="486" t="s">
        <v>152</v>
      </c>
      <c r="D104" s="487"/>
      <c r="E104" s="487"/>
      <c r="F104" s="487"/>
      <c r="G104" s="487"/>
      <c r="H104" s="487"/>
      <c r="I104" s="487"/>
      <c r="J104" s="487"/>
      <c r="K104" s="487"/>
      <c r="L104" s="487"/>
      <c r="M104" s="487"/>
      <c r="N104" s="487"/>
      <c r="O104" s="487"/>
      <c r="P104" s="487"/>
      <c r="Q104" s="487"/>
      <c r="R104" s="487"/>
      <c r="S104" s="487"/>
      <c r="T104" s="487"/>
      <c r="U104" s="487"/>
      <c r="V104" s="487"/>
      <c r="W104" s="487"/>
      <c r="X104" s="488"/>
      <c r="Y104" s="480">
        <v>7.1000000000000004E-3</v>
      </c>
      <c r="Z104" s="481"/>
      <c r="AA104" s="481"/>
      <c r="AB104" s="481"/>
      <c r="AC104" s="482"/>
      <c r="AD104" s="354">
        <f t="shared" si="1"/>
        <v>11.644</v>
      </c>
      <c r="AE104" s="355"/>
      <c r="AF104" s="355"/>
      <c r="AG104" s="355"/>
      <c r="AH104" s="355"/>
      <c r="AI104" s="355"/>
      <c r="AJ104" s="356"/>
    </row>
    <row r="105" spans="1:36" ht="12.75">
      <c r="A105" s="314" t="s">
        <v>7</v>
      </c>
      <c r="B105" s="214"/>
      <c r="C105" s="301" t="s">
        <v>153</v>
      </c>
      <c r="D105" s="302"/>
      <c r="E105" s="302"/>
      <c r="F105" s="302"/>
      <c r="G105" s="302"/>
      <c r="H105" s="302"/>
      <c r="I105" s="302"/>
      <c r="J105" s="302"/>
      <c r="K105" s="302"/>
      <c r="L105" s="302"/>
      <c r="M105" s="302"/>
      <c r="N105" s="302"/>
      <c r="O105" s="302"/>
      <c r="P105" s="302"/>
      <c r="Q105" s="302"/>
      <c r="R105" s="302"/>
      <c r="S105" s="302"/>
      <c r="T105" s="302"/>
      <c r="U105" s="302"/>
      <c r="V105" s="302"/>
      <c r="W105" s="302"/>
      <c r="X105" s="303"/>
      <c r="Y105" s="480">
        <v>1E-4</v>
      </c>
      <c r="Z105" s="481"/>
      <c r="AA105" s="481"/>
      <c r="AB105" s="481"/>
      <c r="AC105" s="482"/>
      <c r="AD105" s="354">
        <f t="shared" si="1"/>
        <v>0.16400000000000001</v>
      </c>
      <c r="AE105" s="355"/>
      <c r="AF105" s="355"/>
      <c r="AG105" s="355"/>
      <c r="AH105" s="355"/>
      <c r="AI105" s="355"/>
      <c r="AJ105" s="356"/>
    </row>
    <row r="106" spans="1:36" ht="12.75">
      <c r="A106" s="316" t="s">
        <v>127</v>
      </c>
      <c r="B106" s="316"/>
      <c r="C106" s="316"/>
      <c r="D106" s="316"/>
      <c r="E106" s="316"/>
      <c r="F106" s="316"/>
      <c r="G106" s="316"/>
      <c r="H106" s="316"/>
      <c r="I106" s="316"/>
      <c r="J106" s="316"/>
      <c r="K106" s="316"/>
      <c r="L106" s="316"/>
      <c r="M106" s="316"/>
      <c r="N106" s="316"/>
      <c r="O106" s="316"/>
      <c r="P106" s="316"/>
      <c r="Q106" s="316"/>
      <c r="R106" s="316"/>
      <c r="S106" s="316"/>
      <c r="T106" s="316"/>
      <c r="U106" s="316"/>
      <c r="V106" s="316"/>
      <c r="W106" s="316"/>
      <c r="X106" s="317"/>
      <c r="Y106" s="483">
        <f>SUM(Y100:AC105)</f>
        <v>3.1137000000000001E-2</v>
      </c>
      <c r="Z106" s="484"/>
      <c r="AA106" s="484"/>
      <c r="AB106" s="484"/>
      <c r="AC106" s="485"/>
      <c r="AD106" s="318">
        <f>SUM(AD100:AJ105)</f>
        <v>51.064680000000003</v>
      </c>
      <c r="AE106" s="319"/>
      <c r="AF106" s="319"/>
      <c r="AG106" s="319"/>
      <c r="AH106" s="319"/>
      <c r="AI106" s="319"/>
      <c r="AJ106" s="320"/>
    </row>
    <row r="107" spans="1:36" ht="6.75" customHeight="1">
      <c r="A107" s="299"/>
      <c r="B107" s="299"/>
      <c r="C107" s="299"/>
      <c r="D107" s="299"/>
      <c r="E107" s="299"/>
      <c r="F107" s="299"/>
      <c r="G107" s="299"/>
      <c r="H107" s="299"/>
      <c r="I107" s="299"/>
      <c r="J107" s="299"/>
      <c r="K107" s="299"/>
      <c r="L107" s="299"/>
      <c r="M107" s="299"/>
      <c r="N107" s="299"/>
      <c r="O107" s="299"/>
      <c r="P107" s="299"/>
      <c r="Q107" s="299"/>
      <c r="R107" s="299"/>
      <c r="S107" s="299"/>
      <c r="T107" s="299"/>
      <c r="U107" s="299"/>
      <c r="V107" s="299"/>
      <c r="W107" s="299"/>
      <c r="X107" s="299"/>
      <c r="Y107" s="299"/>
      <c r="Z107" s="299"/>
      <c r="AA107" s="299"/>
      <c r="AB107" s="299"/>
      <c r="AC107" s="299"/>
      <c r="AD107" s="299"/>
      <c r="AE107" s="299"/>
      <c r="AF107" s="299"/>
      <c r="AG107" s="299"/>
      <c r="AH107" s="299"/>
      <c r="AI107" s="299"/>
      <c r="AJ107" s="299"/>
    </row>
    <row r="108" spans="1:36" ht="12.75">
      <c r="A108" s="477" t="s">
        <v>154</v>
      </c>
      <c r="B108" s="478"/>
      <c r="C108" s="478"/>
      <c r="D108" s="478"/>
      <c r="E108" s="478"/>
      <c r="F108" s="478"/>
      <c r="G108" s="478"/>
      <c r="H108" s="478"/>
      <c r="I108" s="478"/>
      <c r="J108" s="478"/>
      <c r="K108" s="478"/>
      <c r="L108" s="478"/>
      <c r="M108" s="478"/>
      <c r="N108" s="478"/>
      <c r="O108" s="478"/>
      <c r="P108" s="478"/>
      <c r="Q108" s="478"/>
      <c r="R108" s="478"/>
      <c r="S108" s="478"/>
      <c r="T108" s="478"/>
      <c r="U108" s="478"/>
      <c r="V108" s="478"/>
      <c r="W108" s="478"/>
      <c r="X108" s="478"/>
      <c r="Y108" s="478"/>
      <c r="Z108" s="478"/>
      <c r="AA108" s="478"/>
      <c r="AB108" s="478"/>
      <c r="AC108" s="478"/>
      <c r="AD108" s="478"/>
      <c r="AE108" s="478"/>
      <c r="AF108" s="478"/>
      <c r="AG108" s="478"/>
      <c r="AH108" s="478"/>
      <c r="AI108" s="478"/>
      <c r="AJ108" s="479"/>
    </row>
    <row r="109" spans="1:36" ht="12.75">
      <c r="A109" s="471" t="s">
        <v>155</v>
      </c>
      <c r="B109" s="472"/>
      <c r="C109" s="472"/>
      <c r="D109" s="472"/>
      <c r="E109" s="472"/>
      <c r="F109" s="472"/>
      <c r="G109" s="472"/>
      <c r="H109" s="472"/>
      <c r="I109" s="472"/>
      <c r="J109" s="472"/>
      <c r="K109" s="472"/>
      <c r="L109" s="472"/>
      <c r="M109" s="472"/>
      <c r="N109" s="472"/>
      <c r="O109" s="472"/>
      <c r="P109" s="472"/>
      <c r="Q109" s="472"/>
      <c r="R109" s="472"/>
      <c r="S109" s="472"/>
      <c r="T109" s="472"/>
      <c r="U109" s="472"/>
      <c r="V109" s="472"/>
      <c r="W109" s="472"/>
      <c r="X109" s="472"/>
      <c r="Y109" s="472"/>
      <c r="Z109" s="472"/>
      <c r="AA109" s="472"/>
      <c r="AB109" s="472"/>
      <c r="AC109" s="472"/>
      <c r="AD109" s="472"/>
      <c r="AE109" s="472"/>
      <c r="AF109" s="472"/>
      <c r="AG109" s="472"/>
      <c r="AH109" s="472"/>
      <c r="AI109" s="472"/>
      <c r="AJ109" s="473"/>
    </row>
    <row r="110" spans="1:36" ht="12.75">
      <c r="A110" s="459" t="s">
        <v>14</v>
      </c>
      <c r="B110" s="460"/>
      <c r="C110" s="474" t="s">
        <v>156</v>
      </c>
      <c r="D110" s="475"/>
      <c r="E110" s="475"/>
      <c r="F110" s="475"/>
      <c r="G110" s="475"/>
      <c r="H110" s="475"/>
      <c r="I110" s="475"/>
      <c r="J110" s="475"/>
      <c r="K110" s="475"/>
      <c r="L110" s="475"/>
      <c r="M110" s="475"/>
      <c r="N110" s="475"/>
      <c r="O110" s="475"/>
      <c r="P110" s="475"/>
      <c r="Q110" s="475"/>
      <c r="R110" s="475"/>
      <c r="S110" s="475"/>
      <c r="T110" s="475"/>
      <c r="U110" s="475"/>
      <c r="V110" s="475"/>
      <c r="W110" s="475"/>
      <c r="X110" s="476"/>
      <c r="Y110" s="459" t="s">
        <v>114</v>
      </c>
      <c r="Z110" s="461"/>
      <c r="AA110" s="461"/>
      <c r="AB110" s="461"/>
      <c r="AC110" s="460"/>
      <c r="AD110" s="459" t="s">
        <v>115</v>
      </c>
      <c r="AE110" s="461"/>
      <c r="AF110" s="461"/>
      <c r="AG110" s="461"/>
      <c r="AH110" s="461"/>
      <c r="AI110" s="461"/>
      <c r="AJ110" s="460"/>
    </row>
    <row r="111" spans="1:36" ht="12.75">
      <c r="A111" s="314" t="s">
        <v>0</v>
      </c>
      <c r="B111" s="214"/>
      <c r="C111" s="301" t="s">
        <v>23</v>
      </c>
      <c r="D111" s="302"/>
      <c r="E111" s="302"/>
      <c r="F111" s="302"/>
      <c r="G111" s="302"/>
      <c r="H111" s="302"/>
      <c r="I111" s="302"/>
      <c r="J111" s="302"/>
      <c r="K111" s="302"/>
      <c r="L111" s="302"/>
      <c r="M111" s="302"/>
      <c r="N111" s="302"/>
      <c r="O111" s="302"/>
      <c r="P111" s="302"/>
      <c r="Q111" s="302"/>
      <c r="R111" s="302"/>
      <c r="S111" s="302"/>
      <c r="T111" s="302"/>
      <c r="U111" s="302"/>
      <c r="V111" s="302"/>
      <c r="W111" s="302"/>
      <c r="X111" s="303"/>
      <c r="Y111" s="351">
        <v>8.3333299999999999E-2</v>
      </c>
      <c r="Z111" s="349"/>
      <c r="AA111" s="349"/>
      <c r="AB111" s="349"/>
      <c r="AC111" s="350"/>
      <c r="AD111" s="354">
        <f>Y111*(AD$55+AD$56)</f>
        <v>136.66661199999999</v>
      </c>
      <c r="AE111" s="355"/>
      <c r="AF111" s="355"/>
      <c r="AG111" s="355"/>
      <c r="AH111" s="355"/>
      <c r="AI111" s="355"/>
      <c r="AJ111" s="356"/>
    </row>
    <row r="112" spans="1:36" ht="12.75">
      <c r="A112" s="314" t="s">
        <v>1</v>
      </c>
      <c r="B112" s="214"/>
      <c r="C112" s="301" t="s">
        <v>156</v>
      </c>
      <c r="D112" s="302"/>
      <c r="E112" s="302"/>
      <c r="F112" s="302"/>
      <c r="G112" s="302"/>
      <c r="H112" s="302"/>
      <c r="I112" s="302"/>
      <c r="J112" s="302"/>
      <c r="K112" s="302"/>
      <c r="L112" s="302"/>
      <c r="M112" s="302"/>
      <c r="N112" s="302"/>
      <c r="O112" s="302"/>
      <c r="P112" s="302"/>
      <c r="Q112" s="302"/>
      <c r="R112" s="302"/>
      <c r="S112" s="302"/>
      <c r="T112" s="302"/>
      <c r="U112" s="302"/>
      <c r="V112" s="302"/>
      <c r="W112" s="302"/>
      <c r="X112" s="303"/>
      <c r="Y112" s="351">
        <v>8.3000000000000001E-3</v>
      </c>
      <c r="Z112" s="352"/>
      <c r="AA112" s="352"/>
      <c r="AB112" s="352"/>
      <c r="AC112" s="353"/>
      <c r="AD112" s="354">
        <f t="shared" ref="AD112:AD116" si="2">Y112*(AD$55+AD$56)</f>
        <v>13.612</v>
      </c>
      <c r="AE112" s="355"/>
      <c r="AF112" s="355"/>
      <c r="AG112" s="355"/>
      <c r="AH112" s="355"/>
      <c r="AI112" s="355"/>
      <c r="AJ112" s="356"/>
    </row>
    <row r="113" spans="1:36" ht="12.75">
      <c r="A113" s="314" t="s">
        <v>2</v>
      </c>
      <c r="B113" s="214"/>
      <c r="C113" s="301" t="s">
        <v>24</v>
      </c>
      <c r="D113" s="302"/>
      <c r="E113" s="302"/>
      <c r="F113" s="302"/>
      <c r="G113" s="302"/>
      <c r="H113" s="302"/>
      <c r="I113" s="302"/>
      <c r="J113" s="302"/>
      <c r="K113" s="302"/>
      <c r="L113" s="302"/>
      <c r="M113" s="302"/>
      <c r="N113" s="302"/>
      <c r="O113" s="302"/>
      <c r="P113" s="302"/>
      <c r="Q113" s="302"/>
      <c r="R113" s="302"/>
      <c r="S113" s="302"/>
      <c r="T113" s="302"/>
      <c r="U113" s="302"/>
      <c r="V113" s="302"/>
      <c r="W113" s="302"/>
      <c r="X113" s="303"/>
      <c r="Y113" s="351">
        <v>2.0000000000000001E-4</v>
      </c>
      <c r="Z113" s="352"/>
      <c r="AA113" s="352"/>
      <c r="AB113" s="352"/>
      <c r="AC113" s="353"/>
      <c r="AD113" s="354">
        <f t="shared" si="2"/>
        <v>0.32800000000000001</v>
      </c>
      <c r="AE113" s="355"/>
      <c r="AF113" s="355"/>
      <c r="AG113" s="355"/>
      <c r="AH113" s="355"/>
      <c r="AI113" s="355"/>
      <c r="AJ113" s="356"/>
    </row>
    <row r="114" spans="1:36" ht="12.75">
      <c r="A114" s="314" t="s">
        <v>3</v>
      </c>
      <c r="B114" s="214"/>
      <c r="C114" s="301" t="s">
        <v>157</v>
      </c>
      <c r="D114" s="302"/>
      <c r="E114" s="302"/>
      <c r="F114" s="302"/>
      <c r="G114" s="302"/>
      <c r="H114" s="302"/>
      <c r="I114" s="302"/>
      <c r="J114" s="302"/>
      <c r="K114" s="302"/>
      <c r="L114" s="302"/>
      <c r="M114" s="302"/>
      <c r="N114" s="302"/>
      <c r="O114" s="302"/>
      <c r="P114" s="302"/>
      <c r="Q114" s="302"/>
      <c r="R114" s="302"/>
      <c r="S114" s="302"/>
      <c r="T114" s="302"/>
      <c r="U114" s="302"/>
      <c r="V114" s="302"/>
      <c r="W114" s="302"/>
      <c r="X114" s="303"/>
      <c r="Y114" s="351">
        <v>4.0000000000000002E-4</v>
      </c>
      <c r="Z114" s="352"/>
      <c r="AA114" s="352"/>
      <c r="AB114" s="352"/>
      <c r="AC114" s="353"/>
      <c r="AD114" s="354">
        <f t="shared" si="2"/>
        <v>0.65600000000000003</v>
      </c>
      <c r="AE114" s="355"/>
      <c r="AF114" s="355"/>
      <c r="AG114" s="355"/>
      <c r="AH114" s="355"/>
      <c r="AI114" s="355"/>
      <c r="AJ114" s="356"/>
    </row>
    <row r="115" spans="1:36" ht="12.75">
      <c r="A115" s="314" t="s">
        <v>6</v>
      </c>
      <c r="B115" s="214"/>
      <c r="C115" s="301" t="s">
        <v>158</v>
      </c>
      <c r="D115" s="302"/>
      <c r="E115" s="302"/>
      <c r="F115" s="302"/>
      <c r="G115" s="302"/>
      <c r="H115" s="302"/>
      <c r="I115" s="302"/>
      <c r="J115" s="302"/>
      <c r="K115" s="302"/>
      <c r="L115" s="302"/>
      <c r="M115" s="302"/>
      <c r="N115" s="302"/>
      <c r="O115" s="302"/>
      <c r="P115" s="302"/>
      <c r="Q115" s="302"/>
      <c r="R115" s="302"/>
      <c r="S115" s="302"/>
      <c r="T115" s="302"/>
      <c r="U115" s="302"/>
      <c r="V115" s="302"/>
      <c r="W115" s="302"/>
      <c r="X115" s="303"/>
      <c r="Y115" s="351">
        <v>7.4999999999999997E-3</v>
      </c>
      <c r="Z115" s="352"/>
      <c r="AA115" s="352"/>
      <c r="AB115" s="352"/>
      <c r="AC115" s="353"/>
      <c r="AD115" s="354">
        <f t="shared" si="2"/>
        <v>12.299999999999999</v>
      </c>
      <c r="AE115" s="355"/>
      <c r="AF115" s="355"/>
      <c r="AG115" s="355"/>
      <c r="AH115" s="355"/>
      <c r="AI115" s="355"/>
      <c r="AJ115" s="356"/>
    </row>
    <row r="116" spans="1:36" ht="12.75">
      <c r="A116" s="314" t="s">
        <v>7</v>
      </c>
      <c r="B116" s="214"/>
      <c r="C116" s="301" t="s">
        <v>159</v>
      </c>
      <c r="D116" s="302"/>
      <c r="E116" s="302"/>
      <c r="F116" s="302"/>
      <c r="G116" s="302"/>
      <c r="H116" s="302"/>
      <c r="I116" s="302"/>
      <c r="J116" s="302"/>
      <c r="K116" s="302"/>
      <c r="L116" s="302"/>
      <c r="M116" s="302"/>
      <c r="N116" s="302"/>
      <c r="O116" s="302"/>
      <c r="P116" s="302"/>
      <c r="Q116" s="302"/>
      <c r="R116" s="302"/>
      <c r="S116" s="302"/>
      <c r="T116" s="302"/>
      <c r="U116" s="302"/>
      <c r="V116" s="302"/>
      <c r="W116" s="302"/>
      <c r="X116" s="303"/>
      <c r="Y116" s="351">
        <v>0</v>
      </c>
      <c r="Z116" s="349"/>
      <c r="AA116" s="349"/>
      <c r="AB116" s="349"/>
      <c r="AC116" s="350"/>
      <c r="AD116" s="354">
        <f t="shared" si="2"/>
        <v>0</v>
      </c>
      <c r="AE116" s="355"/>
      <c r="AF116" s="355"/>
      <c r="AG116" s="355"/>
      <c r="AH116" s="355"/>
      <c r="AI116" s="355"/>
      <c r="AJ116" s="356"/>
    </row>
    <row r="117" spans="1:36" ht="12.75">
      <c r="A117" s="316" t="s">
        <v>127</v>
      </c>
      <c r="B117" s="316"/>
      <c r="C117" s="316"/>
      <c r="D117" s="316"/>
      <c r="E117" s="316"/>
      <c r="F117" s="316"/>
      <c r="G117" s="316"/>
      <c r="H117" s="316"/>
      <c r="I117" s="316"/>
      <c r="J117" s="316"/>
      <c r="K117" s="316"/>
      <c r="L117" s="316"/>
      <c r="M117" s="316"/>
      <c r="N117" s="316"/>
      <c r="O117" s="316"/>
      <c r="P117" s="316"/>
      <c r="Q117" s="316"/>
      <c r="R117" s="316"/>
      <c r="S117" s="316"/>
      <c r="T117" s="316"/>
      <c r="U117" s="316"/>
      <c r="V117" s="316"/>
      <c r="W117" s="316"/>
      <c r="X117" s="317"/>
      <c r="Y117" s="468">
        <f>SUM(Y111:AC116)</f>
        <v>9.9733299999999997E-2</v>
      </c>
      <c r="Z117" s="469"/>
      <c r="AA117" s="469"/>
      <c r="AB117" s="469"/>
      <c r="AC117" s="470"/>
      <c r="AD117" s="318">
        <f>SUM(AD111:AJ116)</f>
        <v>163.562612</v>
      </c>
      <c r="AE117" s="319"/>
      <c r="AF117" s="319"/>
      <c r="AG117" s="319"/>
      <c r="AH117" s="319"/>
      <c r="AI117" s="319"/>
      <c r="AJ117" s="320"/>
    </row>
    <row r="118" spans="1:36" ht="7.5" customHeight="1">
      <c r="A118" s="299"/>
      <c r="B118" s="299"/>
      <c r="C118" s="299"/>
      <c r="D118" s="299"/>
      <c r="E118" s="299"/>
      <c r="F118" s="299"/>
      <c r="G118" s="299"/>
      <c r="H118" s="299"/>
      <c r="I118" s="299"/>
      <c r="J118" s="299"/>
      <c r="K118" s="299"/>
      <c r="L118" s="299"/>
      <c r="M118" s="299"/>
      <c r="N118" s="299"/>
      <c r="O118" s="299"/>
      <c r="P118" s="299"/>
      <c r="Q118" s="299"/>
      <c r="R118" s="299"/>
      <c r="S118" s="299"/>
      <c r="T118" s="299"/>
      <c r="U118" s="299"/>
      <c r="V118" s="299"/>
      <c r="W118" s="299"/>
      <c r="X118" s="299"/>
      <c r="Y118" s="299"/>
      <c r="Z118" s="299"/>
      <c r="AA118" s="299"/>
      <c r="AB118" s="299"/>
      <c r="AC118" s="299"/>
      <c r="AD118" s="299"/>
      <c r="AE118" s="299"/>
      <c r="AF118" s="299"/>
      <c r="AG118" s="299"/>
      <c r="AH118" s="299"/>
      <c r="AI118" s="299"/>
      <c r="AJ118" s="299"/>
    </row>
    <row r="119" spans="1:36" ht="12.75">
      <c r="A119" s="471" t="s">
        <v>160</v>
      </c>
      <c r="B119" s="472"/>
      <c r="C119" s="472"/>
      <c r="D119" s="472"/>
      <c r="E119" s="472"/>
      <c r="F119" s="472"/>
      <c r="G119" s="472"/>
      <c r="H119" s="472"/>
      <c r="I119" s="472"/>
      <c r="J119" s="472"/>
      <c r="K119" s="472"/>
      <c r="L119" s="472"/>
      <c r="M119" s="472"/>
      <c r="N119" s="472"/>
      <c r="O119" s="472"/>
      <c r="P119" s="472"/>
      <c r="Q119" s="472"/>
      <c r="R119" s="472"/>
      <c r="S119" s="472"/>
      <c r="T119" s="472"/>
      <c r="U119" s="472"/>
      <c r="V119" s="472"/>
      <c r="W119" s="472"/>
      <c r="X119" s="472"/>
      <c r="Y119" s="472"/>
      <c r="Z119" s="472"/>
      <c r="AA119" s="472"/>
      <c r="AB119" s="472"/>
      <c r="AC119" s="472"/>
      <c r="AD119" s="472"/>
      <c r="AE119" s="472"/>
      <c r="AF119" s="472"/>
      <c r="AG119" s="472"/>
      <c r="AH119" s="472"/>
      <c r="AI119" s="472"/>
      <c r="AJ119" s="473"/>
    </row>
    <row r="120" spans="1:36" ht="12.75">
      <c r="A120" s="459" t="s">
        <v>20</v>
      </c>
      <c r="B120" s="460"/>
      <c r="C120" s="474" t="s">
        <v>9</v>
      </c>
      <c r="D120" s="475"/>
      <c r="E120" s="475"/>
      <c r="F120" s="475"/>
      <c r="G120" s="475"/>
      <c r="H120" s="475"/>
      <c r="I120" s="475"/>
      <c r="J120" s="475"/>
      <c r="K120" s="475"/>
      <c r="L120" s="475"/>
      <c r="M120" s="475"/>
      <c r="N120" s="475"/>
      <c r="O120" s="475"/>
      <c r="P120" s="475"/>
      <c r="Q120" s="475"/>
      <c r="R120" s="475"/>
      <c r="S120" s="475"/>
      <c r="T120" s="475"/>
      <c r="U120" s="475"/>
      <c r="V120" s="475"/>
      <c r="W120" s="475"/>
      <c r="X120" s="476"/>
      <c r="Y120" s="459" t="s">
        <v>114</v>
      </c>
      <c r="Z120" s="461"/>
      <c r="AA120" s="461"/>
      <c r="AB120" s="461"/>
      <c r="AC120" s="460"/>
      <c r="AD120" s="459" t="s">
        <v>115</v>
      </c>
      <c r="AE120" s="461"/>
      <c r="AF120" s="461"/>
      <c r="AG120" s="461"/>
      <c r="AH120" s="461"/>
      <c r="AI120" s="461"/>
      <c r="AJ120" s="460"/>
    </row>
    <row r="121" spans="1:36" ht="12.75">
      <c r="A121" s="314" t="s">
        <v>0</v>
      </c>
      <c r="B121" s="214"/>
      <c r="C121" s="465" t="s">
        <v>161</v>
      </c>
      <c r="D121" s="466"/>
      <c r="E121" s="466"/>
      <c r="F121" s="466"/>
      <c r="G121" s="466"/>
      <c r="H121" s="466"/>
      <c r="I121" s="466"/>
      <c r="J121" s="466"/>
      <c r="K121" s="466"/>
      <c r="L121" s="466"/>
      <c r="M121" s="466"/>
      <c r="N121" s="466"/>
      <c r="O121" s="466"/>
      <c r="P121" s="466"/>
      <c r="Q121" s="466"/>
      <c r="R121" s="466"/>
      <c r="S121" s="466"/>
      <c r="T121" s="466"/>
      <c r="U121" s="466"/>
      <c r="V121" s="466"/>
      <c r="W121" s="466"/>
      <c r="X121" s="466"/>
      <c r="Y121" s="466"/>
      <c r="Z121" s="466"/>
      <c r="AA121" s="466"/>
      <c r="AB121" s="466"/>
      <c r="AC121" s="467"/>
      <c r="AD121" s="354"/>
      <c r="AE121" s="355"/>
      <c r="AF121" s="355"/>
      <c r="AG121" s="355"/>
      <c r="AH121" s="355"/>
      <c r="AI121" s="355"/>
      <c r="AJ121" s="356"/>
    </row>
    <row r="122" spans="1:36" ht="12.75">
      <c r="A122" s="316" t="s">
        <v>127</v>
      </c>
      <c r="B122" s="316"/>
      <c r="C122" s="316"/>
      <c r="D122" s="316"/>
      <c r="E122" s="316"/>
      <c r="F122" s="316"/>
      <c r="G122" s="316"/>
      <c r="H122" s="316"/>
      <c r="I122" s="316"/>
      <c r="J122" s="316"/>
      <c r="K122" s="316"/>
      <c r="L122" s="316"/>
      <c r="M122" s="316"/>
      <c r="N122" s="316"/>
      <c r="O122" s="316"/>
      <c r="P122" s="316"/>
      <c r="Q122" s="316"/>
      <c r="R122" s="316"/>
      <c r="S122" s="316"/>
      <c r="T122" s="316"/>
      <c r="U122" s="316"/>
      <c r="V122" s="316"/>
      <c r="W122" s="316"/>
      <c r="X122" s="316"/>
      <c r="Y122" s="316"/>
      <c r="Z122" s="316"/>
      <c r="AA122" s="316"/>
      <c r="AB122" s="316"/>
      <c r="AC122" s="317"/>
      <c r="AD122" s="318">
        <f>SUM(AD121:AJ121)</f>
        <v>0</v>
      </c>
      <c r="AE122" s="319"/>
      <c r="AF122" s="319"/>
      <c r="AG122" s="319"/>
      <c r="AH122" s="319"/>
      <c r="AI122" s="319"/>
      <c r="AJ122" s="320"/>
    </row>
    <row r="123" spans="1:36" ht="7.5" customHeight="1">
      <c r="A123" s="299"/>
      <c r="B123" s="299"/>
      <c r="C123" s="299"/>
      <c r="D123" s="299"/>
      <c r="E123" s="299"/>
      <c r="F123" s="299"/>
      <c r="G123" s="299"/>
      <c r="H123" s="299"/>
      <c r="I123" s="299"/>
      <c r="J123" s="299"/>
      <c r="K123" s="299"/>
      <c r="L123" s="299"/>
      <c r="M123" s="299"/>
      <c r="N123" s="299"/>
      <c r="O123" s="299"/>
      <c r="P123" s="299"/>
      <c r="Q123" s="299"/>
      <c r="R123" s="299"/>
      <c r="S123" s="299"/>
      <c r="T123" s="299"/>
      <c r="U123" s="299"/>
      <c r="V123" s="299"/>
      <c r="W123" s="299"/>
      <c r="X123" s="299"/>
      <c r="Y123" s="299"/>
      <c r="Z123" s="299"/>
      <c r="AA123" s="299"/>
      <c r="AB123" s="299"/>
      <c r="AC123" s="299"/>
      <c r="AD123" s="299"/>
      <c r="AE123" s="299"/>
      <c r="AF123" s="299"/>
      <c r="AG123" s="299"/>
      <c r="AH123" s="299"/>
      <c r="AI123" s="299"/>
      <c r="AJ123" s="299"/>
    </row>
    <row r="124" spans="1:36" ht="12.75">
      <c r="A124" s="462" t="s">
        <v>162</v>
      </c>
      <c r="B124" s="463"/>
      <c r="C124" s="463"/>
      <c r="D124" s="463"/>
      <c r="E124" s="463"/>
      <c r="F124" s="463"/>
      <c r="G124" s="463"/>
      <c r="H124" s="463"/>
      <c r="I124" s="463"/>
      <c r="J124" s="463"/>
      <c r="K124" s="463"/>
      <c r="L124" s="463"/>
      <c r="M124" s="463"/>
      <c r="N124" s="463"/>
      <c r="O124" s="463"/>
      <c r="P124" s="463"/>
      <c r="Q124" s="463"/>
      <c r="R124" s="463"/>
      <c r="S124" s="463"/>
      <c r="T124" s="463"/>
      <c r="U124" s="463"/>
      <c r="V124" s="463"/>
      <c r="W124" s="463"/>
      <c r="X124" s="463"/>
      <c r="Y124" s="463"/>
      <c r="Z124" s="463"/>
      <c r="AA124" s="463"/>
      <c r="AB124" s="463"/>
      <c r="AC124" s="463"/>
      <c r="AD124" s="463"/>
      <c r="AE124" s="463"/>
      <c r="AF124" s="463"/>
      <c r="AG124" s="463"/>
      <c r="AH124" s="463"/>
      <c r="AI124" s="463"/>
      <c r="AJ124" s="464"/>
    </row>
    <row r="125" spans="1:36" ht="12.75">
      <c r="A125" s="459">
        <v>4</v>
      </c>
      <c r="B125" s="460"/>
      <c r="C125" s="459" t="s">
        <v>163</v>
      </c>
      <c r="D125" s="461"/>
      <c r="E125" s="461"/>
      <c r="F125" s="461"/>
      <c r="G125" s="461"/>
      <c r="H125" s="461"/>
      <c r="I125" s="461"/>
      <c r="J125" s="461"/>
      <c r="K125" s="461"/>
      <c r="L125" s="461"/>
      <c r="M125" s="461"/>
      <c r="N125" s="461"/>
      <c r="O125" s="461"/>
      <c r="P125" s="461"/>
      <c r="Q125" s="461"/>
      <c r="R125" s="461"/>
      <c r="S125" s="461"/>
      <c r="T125" s="461"/>
      <c r="U125" s="461"/>
      <c r="V125" s="461"/>
      <c r="W125" s="461"/>
      <c r="X125" s="461"/>
      <c r="Y125" s="461"/>
      <c r="Z125" s="461"/>
      <c r="AA125" s="461"/>
      <c r="AB125" s="461"/>
      <c r="AC125" s="460"/>
      <c r="AD125" s="459" t="s">
        <v>115</v>
      </c>
      <c r="AE125" s="461"/>
      <c r="AF125" s="461"/>
      <c r="AG125" s="461"/>
      <c r="AH125" s="461"/>
      <c r="AI125" s="461"/>
      <c r="AJ125" s="460"/>
    </row>
    <row r="126" spans="1:36" ht="12.75">
      <c r="A126" s="314" t="s">
        <v>14</v>
      </c>
      <c r="B126" s="214"/>
      <c r="C126" s="301" t="s">
        <v>156</v>
      </c>
      <c r="D126" s="302"/>
      <c r="E126" s="302"/>
      <c r="F126" s="302"/>
      <c r="G126" s="302"/>
      <c r="H126" s="302"/>
      <c r="I126" s="302"/>
      <c r="J126" s="302"/>
      <c r="K126" s="302"/>
      <c r="L126" s="302"/>
      <c r="M126" s="302"/>
      <c r="N126" s="302"/>
      <c r="O126" s="302"/>
      <c r="P126" s="302"/>
      <c r="Q126" s="302"/>
      <c r="R126" s="302"/>
      <c r="S126" s="302"/>
      <c r="T126" s="302"/>
      <c r="U126" s="302"/>
      <c r="V126" s="302"/>
      <c r="W126" s="302"/>
      <c r="X126" s="302"/>
      <c r="Y126" s="302"/>
      <c r="Z126" s="302"/>
      <c r="AA126" s="302"/>
      <c r="AB126" s="302"/>
      <c r="AC126" s="303"/>
      <c r="AD126" s="354">
        <f>AD117</f>
        <v>163.562612</v>
      </c>
      <c r="AE126" s="355"/>
      <c r="AF126" s="355"/>
      <c r="AG126" s="355"/>
      <c r="AH126" s="355"/>
      <c r="AI126" s="355"/>
      <c r="AJ126" s="356"/>
    </row>
    <row r="127" spans="1:36" ht="12.75">
      <c r="A127" s="314" t="s">
        <v>20</v>
      </c>
      <c r="B127" s="214"/>
      <c r="C127" s="301" t="s">
        <v>9</v>
      </c>
      <c r="D127" s="302"/>
      <c r="E127" s="302"/>
      <c r="F127" s="302"/>
      <c r="G127" s="302"/>
      <c r="H127" s="302"/>
      <c r="I127" s="302"/>
      <c r="J127" s="302"/>
      <c r="K127" s="302"/>
      <c r="L127" s="302"/>
      <c r="M127" s="302"/>
      <c r="N127" s="302"/>
      <c r="O127" s="302"/>
      <c r="P127" s="302"/>
      <c r="Q127" s="302"/>
      <c r="R127" s="302"/>
      <c r="S127" s="302"/>
      <c r="T127" s="302"/>
      <c r="U127" s="302"/>
      <c r="V127" s="302"/>
      <c r="W127" s="302"/>
      <c r="X127" s="302"/>
      <c r="Y127" s="302"/>
      <c r="Z127" s="302"/>
      <c r="AA127" s="302"/>
      <c r="AB127" s="302"/>
      <c r="AC127" s="303"/>
      <c r="AD127" s="354">
        <f>AD122</f>
        <v>0</v>
      </c>
      <c r="AE127" s="355"/>
      <c r="AF127" s="355"/>
      <c r="AG127" s="355"/>
      <c r="AH127" s="355"/>
      <c r="AI127" s="355"/>
      <c r="AJ127" s="356"/>
    </row>
    <row r="128" spans="1:36" ht="12.75">
      <c r="A128" s="316" t="s">
        <v>127</v>
      </c>
      <c r="B128" s="316"/>
      <c r="C128" s="316"/>
      <c r="D128" s="316"/>
      <c r="E128" s="316"/>
      <c r="F128" s="316"/>
      <c r="G128" s="316"/>
      <c r="H128" s="316"/>
      <c r="I128" s="316"/>
      <c r="J128" s="316"/>
      <c r="K128" s="316"/>
      <c r="L128" s="316"/>
      <c r="M128" s="316"/>
      <c r="N128" s="316"/>
      <c r="O128" s="316"/>
      <c r="P128" s="316"/>
      <c r="Q128" s="316"/>
      <c r="R128" s="316"/>
      <c r="S128" s="316"/>
      <c r="T128" s="316"/>
      <c r="U128" s="316"/>
      <c r="V128" s="316"/>
      <c r="W128" s="316"/>
      <c r="X128" s="316"/>
      <c r="Y128" s="316"/>
      <c r="Z128" s="316"/>
      <c r="AA128" s="316"/>
      <c r="AB128" s="316"/>
      <c r="AC128" s="317"/>
      <c r="AD128" s="318">
        <f>SUM(AD126:AJ127)</f>
        <v>163.562612</v>
      </c>
      <c r="AE128" s="319"/>
      <c r="AF128" s="319"/>
      <c r="AG128" s="319"/>
      <c r="AH128" s="319"/>
      <c r="AI128" s="319"/>
      <c r="AJ128" s="320"/>
    </row>
    <row r="129" spans="1:36" ht="8.25" customHeight="1">
      <c r="A129" s="299"/>
      <c r="B129" s="299"/>
      <c r="C129" s="299"/>
      <c r="D129" s="299"/>
      <c r="E129" s="299"/>
      <c r="F129" s="299"/>
      <c r="G129" s="299"/>
      <c r="H129" s="299"/>
      <c r="I129" s="299"/>
      <c r="J129" s="299"/>
      <c r="K129" s="299"/>
      <c r="L129" s="299"/>
      <c r="M129" s="299"/>
      <c r="N129" s="299"/>
      <c r="O129" s="299"/>
      <c r="P129" s="299"/>
      <c r="Q129" s="299"/>
      <c r="R129" s="299"/>
      <c r="S129" s="299"/>
      <c r="T129" s="299"/>
      <c r="U129" s="299"/>
      <c r="V129" s="299"/>
      <c r="W129" s="299"/>
      <c r="X129" s="299"/>
      <c r="Y129" s="299"/>
      <c r="Z129" s="299"/>
      <c r="AA129" s="299"/>
      <c r="AB129" s="299"/>
      <c r="AC129" s="299"/>
      <c r="AD129" s="299"/>
      <c r="AE129" s="299"/>
      <c r="AF129" s="299"/>
      <c r="AG129" s="299"/>
      <c r="AH129" s="299"/>
      <c r="AI129" s="299"/>
      <c r="AJ129" s="299"/>
    </row>
    <row r="130" spans="1:36" ht="12.75" customHeight="1">
      <c r="A130" s="450" t="s">
        <v>164</v>
      </c>
      <c r="B130" s="451"/>
      <c r="C130" s="451"/>
      <c r="D130" s="451"/>
      <c r="E130" s="451"/>
      <c r="F130" s="451"/>
      <c r="G130" s="451"/>
      <c r="H130" s="451"/>
      <c r="I130" s="451"/>
      <c r="J130" s="451"/>
      <c r="K130" s="451"/>
      <c r="L130" s="451"/>
      <c r="M130" s="451"/>
      <c r="N130" s="451"/>
      <c r="O130" s="451"/>
      <c r="P130" s="451"/>
      <c r="Q130" s="451"/>
      <c r="R130" s="451"/>
      <c r="S130" s="451"/>
      <c r="T130" s="451"/>
      <c r="U130" s="451"/>
      <c r="V130" s="451"/>
      <c r="W130" s="451"/>
      <c r="X130" s="451"/>
      <c r="Y130" s="451"/>
      <c r="Z130" s="451"/>
      <c r="AA130" s="451"/>
      <c r="AB130" s="451"/>
      <c r="AC130" s="451"/>
      <c r="AD130" s="451"/>
      <c r="AE130" s="451"/>
      <c r="AF130" s="451"/>
      <c r="AG130" s="451"/>
      <c r="AH130" s="451"/>
      <c r="AI130" s="451"/>
      <c r="AJ130" s="452"/>
    </row>
    <row r="131" spans="1:36" ht="14.25" customHeight="1">
      <c r="A131" s="459">
        <v>3</v>
      </c>
      <c r="B131" s="460"/>
      <c r="C131" s="50" t="s">
        <v>12</v>
      </c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2"/>
      <c r="AD131" s="459" t="s">
        <v>115</v>
      </c>
      <c r="AE131" s="461"/>
      <c r="AF131" s="461"/>
      <c r="AG131" s="461"/>
      <c r="AH131" s="461"/>
      <c r="AI131" s="461"/>
      <c r="AJ131" s="460"/>
    </row>
    <row r="132" spans="1:36" ht="13.5" customHeight="1">
      <c r="A132" s="314" t="s">
        <v>0</v>
      </c>
      <c r="B132" s="214"/>
      <c r="C132" s="53" t="s">
        <v>165</v>
      </c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213"/>
      <c r="Z132" s="213"/>
      <c r="AA132" s="213"/>
      <c r="AB132" s="213"/>
      <c r="AC132" s="214"/>
      <c r="AD132" s="453">
        <f>'Fardamentos e EPIs CIVIL'!H21/3</f>
        <v>114.65833333333332</v>
      </c>
      <c r="AE132" s="454"/>
      <c r="AF132" s="454"/>
      <c r="AG132" s="454"/>
      <c r="AH132" s="454"/>
      <c r="AI132" s="454"/>
      <c r="AJ132" s="455"/>
    </row>
    <row r="133" spans="1:36" ht="12" customHeight="1">
      <c r="A133" s="314" t="s">
        <v>1</v>
      </c>
      <c r="B133" s="214"/>
      <c r="C133" s="53" t="s">
        <v>13</v>
      </c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213"/>
      <c r="Z133" s="213"/>
      <c r="AA133" s="213"/>
      <c r="AB133" s="213"/>
      <c r="AC133" s="214"/>
      <c r="AD133" s="453"/>
      <c r="AE133" s="454"/>
      <c r="AF133" s="454"/>
      <c r="AG133" s="454"/>
      <c r="AH133" s="454"/>
      <c r="AI133" s="454"/>
      <c r="AJ133" s="455"/>
    </row>
    <row r="134" spans="1:36" ht="12" customHeight="1">
      <c r="A134" s="456" t="s">
        <v>2</v>
      </c>
      <c r="B134" s="457"/>
      <c r="C134" s="126" t="s">
        <v>166</v>
      </c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458"/>
      <c r="Z134" s="458"/>
      <c r="AA134" s="458"/>
      <c r="AB134" s="458"/>
      <c r="AC134" s="457"/>
      <c r="AD134" s="453">
        <v>78.88</v>
      </c>
      <c r="AE134" s="454"/>
      <c r="AF134" s="454"/>
      <c r="AG134" s="454"/>
      <c r="AH134" s="454"/>
      <c r="AI134" s="454"/>
      <c r="AJ134" s="455"/>
    </row>
    <row r="135" spans="1:36" ht="13.5" customHeight="1">
      <c r="A135" s="315" t="s">
        <v>22</v>
      </c>
      <c r="B135" s="316"/>
      <c r="C135" s="316"/>
      <c r="D135" s="316"/>
      <c r="E135" s="316"/>
      <c r="F135" s="316"/>
      <c r="G135" s="316"/>
      <c r="H135" s="316"/>
      <c r="I135" s="316"/>
      <c r="J135" s="316"/>
      <c r="K135" s="316"/>
      <c r="L135" s="316"/>
      <c r="M135" s="316"/>
      <c r="N135" s="316"/>
      <c r="O135" s="316"/>
      <c r="P135" s="316"/>
      <c r="Q135" s="316"/>
      <c r="R135" s="316"/>
      <c r="S135" s="316"/>
      <c r="T135" s="316"/>
      <c r="U135" s="316"/>
      <c r="V135" s="316"/>
      <c r="W135" s="316"/>
      <c r="X135" s="316"/>
      <c r="Y135" s="316"/>
      <c r="Z135" s="316"/>
      <c r="AA135" s="316"/>
      <c r="AB135" s="316"/>
      <c r="AC135" s="317"/>
      <c r="AD135" s="318">
        <f>SUM(AD132:AJ134)</f>
        <v>193.5383333333333</v>
      </c>
      <c r="AE135" s="319"/>
      <c r="AF135" s="319"/>
      <c r="AG135" s="319"/>
      <c r="AH135" s="319"/>
      <c r="AI135" s="319"/>
      <c r="AJ135" s="320"/>
    </row>
    <row r="136" spans="1:36" ht="9" customHeight="1"/>
    <row r="137" spans="1:36" ht="15.75" customHeight="1">
      <c r="A137" s="450" t="s">
        <v>167</v>
      </c>
      <c r="B137" s="451"/>
      <c r="C137" s="451"/>
      <c r="D137" s="451"/>
      <c r="E137" s="451"/>
      <c r="F137" s="451"/>
      <c r="G137" s="451"/>
      <c r="H137" s="451"/>
      <c r="I137" s="451"/>
      <c r="J137" s="451"/>
      <c r="K137" s="451"/>
      <c r="L137" s="451"/>
      <c r="M137" s="451"/>
      <c r="N137" s="451"/>
      <c r="O137" s="451"/>
      <c r="P137" s="451"/>
      <c r="Q137" s="451"/>
      <c r="R137" s="451"/>
      <c r="S137" s="451"/>
      <c r="T137" s="451"/>
      <c r="U137" s="451"/>
      <c r="V137" s="451"/>
      <c r="W137" s="451"/>
      <c r="X137" s="451"/>
      <c r="Y137" s="451"/>
      <c r="Z137" s="451"/>
      <c r="AA137" s="451"/>
      <c r="AB137" s="451"/>
      <c r="AC137" s="451"/>
      <c r="AD137" s="451"/>
      <c r="AE137" s="451"/>
      <c r="AF137" s="451"/>
      <c r="AG137" s="451"/>
      <c r="AH137" s="451"/>
      <c r="AI137" s="451"/>
      <c r="AJ137" s="452"/>
    </row>
    <row r="138" spans="1:36" ht="13.5" customHeight="1">
      <c r="A138" s="327">
        <v>5</v>
      </c>
      <c r="B138" s="329"/>
      <c r="C138" s="345" t="s">
        <v>168</v>
      </c>
      <c r="D138" s="346"/>
      <c r="E138" s="346"/>
      <c r="F138" s="346"/>
      <c r="G138" s="346"/>
      <c r="H138" s="346"/>
      <c r="I138" s="346"/>
      <c r="J138" s="346"/>
      <c r="K138" s="346"/>
      <c r="L138" s="346"/>
      <c r="M138" s="346"/>
      <c r="N138" s="346"/>
      <c r="O138" s="346"/>
      <c r="P138" s="346"/>
      <c r="Q138" s="346"/>
      <c r="R138" s="346"/>
      <c r="S138" s="346"/>
      <c r="T138" s="346"/>
      <c r="U138" s="346"/>
      <c r="V138" s="346"/>
      <c r="W138" s="346"/>
      <c r="X138" s="347"/>
      <c r="Y138" s="327" t="s">
        <v>15</v>
      </c>
      <c r="Z138" s="328"/>
      <c r="AA138" s="328"/>
      <c r="AB138" s="328"/>
      <c r="AC138" s="329"/>
      <c r="AD138" s="327" t="s">
        <v>115</v>
      </c>
      <c r="AE138" s="328"/>
      <c r="AF138" s="328"/>
      <c r="AG138" s="328"/>
      <c r="AH138" s="328"/>
      <c r="AI138" s="328"/>
      <c r="AJ138" s="329"/>
    </row>
    <row r="139" spans="1:36" ht="13.5" customHeight="1">
      <c r="A139" s="314" t="s">
        <v>0</v>
      </c>
      <c r="B139" s="214"/>
      <c r="C139" s="301" t="s">
        <v>169</v>
      </c>
      <c r="D139" s="302"/>
      <c r="E139" s="302"/>
      <c r="F139" s="302"/>
      <c r="G139" s="302"/>
      <c r="H139" s="302"/>
      <c r="I139" s="302"/>
      <c r="J139" s="302"/>
      <c r="K139" s="302"/>
      <c r="L139" s="302"/>
      <c r="M139" s="302"/>
      <c r="N139" s="302"/>
      <c r="O139" s="302"/>
      <c r="P139" s="302"/>
      <c r="Q139" s="302"/>
      <c r="R139" s="302"/>
      <c r="S139" s="302"/>
      <c r="T139" s="302"/>
      <c r="U139" s="302"/>
      <c r="V139" s="302"/>
      <c r="W139" s="302"/>
      <c r="X139" s="303"/>
      <c r="Y139" s="336">
        <v>0.06</v>
      </c>
      <c r="Z139" s="337"/>
      <c r="AA139" s="337"/>
      <c r="AB139" s="337"/>
      <c r="AC139" s="338"/>
      <c r="AD139" s="333">
        <f>($AD$135+$AD$96+$AD$106+$AD$128+$AD$62)*Y139</f>
        <v>200.29845991999997</v>
      </c>
      <c r="AE139" s="334"/>
      <c r="AF139" s="334"/>
      <c r="AG139" s="334"/>
      <c r="AH139" s="334"/>
      <c r="AI139" s="334"/>
      <c r="AJ139" s="335"/>
    </row>
    <row r="140" spans="1:36" ht="15.75" customHeight="1">
      <c r="A140" s="314" t="s">
        <v>1</v>
      </c>
      <c r="B140" s="214"/>
      <c r="C140" s="301" t="s">
        <v>25</v>
      </c>
      <c r="D140" s="302"/>
      <c r="E140" s="302"/>
      <c r="F140" s="302"/>
      <c r="G140" s="302"/>
      <c r="H140" s="302"/>
      <c r="I140" s="302"/>
      <c r="J140" s="302"/>
      <c r="K140" s="302"/>
      <c r="L140" s="302"/>
      <c r="M140" s="302"/>
      <c r="N140" s="302"/>
      <c r="O140" s="302"/>
      <c r="P140" s="302"/>
      <c r="Q140" s="302"/>
      <c r="R140" s="302"/>
      <c r="S140" s="302"/>
      <c r="T140" s="302"/>
      <c r="U140" s="302"/>
      <c r="V140" s="302"/>
      <c r="W140" s="302"/>
      <c r="X140" s="303"/>
      <c r="Y140" s="336">
        <v>6.7900000000000002E-2</v>
      </c>
      <c r="Z140" s="337"/>
      <c r="AA140" s="337"/>
      <c r="AB140" s="337"/>
      <c r="AC140" s="338"/>
      <c r="AD140" s="333">
        <f>($AD$135+$AD$96+$AD$106+$AD$128+$AD$62)*Y140</f>
        <v>226.67109047613332</v>
      </c>
      <c r="AE140" s="334"/>
      <c r="AF140" s="334"/>
      <c r="AG140" s="334"/>
      <c r="AH140" s="334"/>
      <c r="AI140" s="334"/>
      <c r="AJ140" s="335"/>
    </row>
    <row r="141" spans="1:36" ht="13.5" customHeight="1">
      <c r="A141" s="53"/>
      <c r="B141" s="55"/>
      <c r="C141" s="339" t="s">
        <v>170</v>
      </c>
      <c r="D141" s="340"/>
      <c r="E141" s="340"/>
      <c r="F141" s="340"/>
      <c r="G141" s="340"/>
      <c r="H141" s="340"/>
      <c r="I141" s="340"/>
      <c r="J141" s="340"/>
      <c r="K141" s="340"/>
      <c r="L141" s="340"/>
      <c r="M141" s="340"/>
      <c r="N141" s="340"/>
      <c r="O141" s="340"/>
      <c r="P141" s="340"/>
      <c r="Q141" s="340"/>
      <c r="R141" s="340"/>
      <c r="S141" s="340"/>
      <c r="T141" s="340"/>
      <c r="U141" s="340"/>
      <c r="V141" s="340"/>
      <c r="W141" s="340"/>
      <c r="X141" s="341"/>
      <c r="Y141" s="56"/>
      <c r="Z141" s="57"/>
      <c r="AA141" s="57"/>
      <c r="AB141" s="57"/>
      <c r="AC141" s="58"/>
      <c r="AD141" s="59"/>
      <c r="AE141" s="60"/>
      <c r="AF141" s="60"/>
      <c r="AG141" s="60"/>
      <c r="AH141" s="60"/>
      <c r="AI141" s="60"/>
      <c r="AJ141" s="61"/>
    </row>
    <row r="142" spans="1:36" ht="13.5" customHeight="1">
      <c r="A142" s="314" t="s">
        <v>2</v>
      </c>
      <c r="B142" s="214"/>
      <c r="C142" s="301" t="s">
        <v>26</v>
      </c>
      <c r="D142" s="302"/>
      <c r="E142" s="302"/>
      <c r="F142" s="302"/>
      <c r="G142" s="302"/>
      <c r="H142" s="302"/>
      <c r="I142" s="302"/>
      <c r="J142" s="302"/>
      <c r="K142" s="302"/>
      <c r="L142" s="302"/>
      <c r="M142" s="302"/>
      <c r="N142" s="302"/>
      <c r="O142" s="302"/>
      <c r="P142" s="302"/>
      <c r="Q142" s="302"/>
      <c r="R142" s="302"/>
      <c r="S142" s="302"/>
      <c r="T142" s="302"/>
      <c r="U142" s="302"/>
      <c r="V142" s="302"/>
      <c r="W142" s="302"/>
      <c r="X142" s="303"/>
      <c r="Y142" s="56"/>
      <c r="Z142" s="57"/>
      <c r="AA142" s="57"/>
      <c r="AB142" s="57"/>
      <c r="AC142" s="58"/>
      <c r="AD142" s="59"/>
      <c r="AE142" s="60"/>
      <c r="AF142" s="60"/>
      <c r="AG142" s="60"/>
      <c r="AH142" s="60"/>
      <c r="AI142" s="60"/>
      <c r="AJ142" s="61"/>
    </row>
    <row r="143" spans="1:36" ht="13.5" customHeight="1">
      <c r="A143" s="314" t="s">
        <v>27</v>
      </c>
      <c r="B143" s="214"/>
      <c r="C143" s="314" t="s">
        <v>29</v>
      </c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  <c r="U143" s="213"/>
      <c r="V143" s="213"/>
      <c r="W143" s="213"/>
      <c r="X143" s="214"/>
      <c r="Y143" s="336">
        <v>0.03</v>
      </c>
      <c r="Z143" s="337"/>
      <c r="AA143" s="337"/>
      <c r="AB143" s="337"/>
      <c r="AC143" s="338"/>
      <c r="AD143" s="333">
        <f>AD158*Y143</f>
        <v>123.65442416188723</v>
      </c>
      <c r="AE143" s="334"/>
      <c r="AF143" s="334"/>
      <c r="AG143" s="334"/>
      <c r="AH143" s="334"/>
      <c r="AI143" s="334"/>
      <c r="AJ143" s="335"/>
    </row>
    <row r="144" spans="1:36" ht="13.5" customHeight="1">
      <c r="A144" s="314" t="s">
        <v>28</v>
      </c>
      <c r="B144" s="214"/>
      <c r="C144" s="314" t="s">
        <v>171</v>
      </c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13"/>
      <c r="U144" s="213"/>
      <c r="V144" s="213"/>
      <c r="W144" s="213"/>
      <c r="X144" s="214"/>
      <c r="Y144" s="336">
        <v>6.4999999999999997E-3</v>
      </c>
      <c r="Z144" s="337"/>
      <c r="AA144" s="337"/>
      <c r="AB144" s="337"/>
      <c r="AC144" s="338"/>
      <c r="AD144" s="333">
        <f>AD158*Y144</f>
        <v>26.791791901742233</v>
      </c>
      <c r="AE144" s="334"/>
      <c r="AF144" s="334"/>
      <c r="AG144" s="334"/>
      <c r="AH144" s="334"/>
      <c r="AI144" s="334"/>
      <c r="AJ144" s="335"/>
    </row>
    <row r="145" spans="1:36" ht="14.25" customHeight="1">
      <c r="A145" s="314" t="s">
        <v>30</v>
      </c>
      <c r="B145" s="214"/>
      <c r="C145" s="314" t="s">
        <v>172</v>
      </c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  <c r="U145" s="213"/>
      <c r="V145" s="213"/>
      <c r="W145" s="213"/>
      <c r="X145" s="214"/>
      <c r="Y145" s="336">
        <v>0.05</v>
      </c>
      <c r="Z145" s="337"/>
      <c r="AA145" s="337"/>
      <c r="AB145" s="337"/>
      <c r="AC145" s="338"/>
      <c r="AD145" s="333">
        <f>AD158*Y145</f>
        <v>206.09070693647874</v>
      </c>
      <c r="AE145" s="334"/>
      <c r="AF145" s="334"/>
      <c r="AG145" s="334"/>
      <c r="AH145" s="334"/>
      <c r="AI145" s="334"/>
      <c r="AJ145" s="335"/>
    </row>
    <row r="146" spans="1:36" ht="13.5" customHeight="1">
      <c r="A146" s="315" t="s">
        <v>22</v>
      </c>
      <c r="B146" s="316"/>
      <c r="C146" s="316"/>
      <c r="D146" s="316"/>
      <c r="E146" s="316"/>
      <c r="F146" s="316"/>
      <c r="G146" s="316"/>
      <c r="H146" s="316"/>
      <c r="I146" s="316"/>
      <c r="J146" s="316"/>
      <c r="K146" s="316"/>
      <c r="L146" s="316"/>
      <c r="M146" s="316"/>
      <c r="N146" s="316"/>
      <c r="O146" s="316"/>
      <c r="P146" s="316"/>
      <c r="Q146" s="316"/>
      <c r="R146" s="316"/>
      <c r="S146" s="316"/>
      <c r="T146" s="316"/>
      <c r="U146" s="316"/>
      <c r="V146" s="316"/>
      <c r="W146" s="316"/>
      <c r="X146" s="316"/>
      <c r="Y146" s="316"/>
      <c r="Z146" s="316"/>
      <c r="AA146" s="316"/>
      <c r="AB146" s="316"/>
      <c r="AC146" s="317"/>
      <c r="AD146" s="321">
        <f>SUM(AD139:AJ145)</f>
        <v>783.50647339624152</v>
      </c>
      <c r="AE146" s="322"/>
      <c r="AF146" s="322"/>
      <c r="AG146" s="322"/>
      <c r="AH146" s="322"/>
      <c r="AI146" s="322"/>
      <c r="AJ146" s="323"/>
    </row>
    <row r="147" spans="1:36" ht="8.25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3"/>
      <c r="Z147" s="63"/>
      <c r="AA147" s="63"/>
      <c r="AB147" s="63"/>
      <c r="AC147" s="63"/>
      <c r="AD147" s="64"/>
      <c r="AE147" s="64"/>
      <c r="AF147" s="64"/>
      <c r="AG147" s="64"/>
      <c r="AH147" s="64"/>
      <c r="AI147" s="64"/>
      <c r="AJ147" s="64"/>
    </row>
    <row r="148" spans="1:36" ht="15" customHeight="1">
      <c r="A148" s="324" t="s">
        <v>173</v>
      </c>
      <c r="B148" s="325"/>
      <c r="C148" s="325"/>
      <c r="D148" s="325"/>
      <c r="E148" s="325"/>
      <c r="F148" s="325"/>
      <c r="G148" s="325"/>
      <c r="H148" s="325"/>
      <c r="I148" s="325"/>
      <c r="J148" s="325"/>
      <c r="K148" s="325"/>
      <c r="L148" s="325"/>
      <c r="M148" s="325"/>
      <c r="N148" s="325"/>
      <c r="O148" s="325"/>
      <c r="P148" s="325"/>
      <c r="Q148" s="325"/>
      <c r="R148" s="325"/>
      <c r="S148" s="325"/>
      <c r="T148" s="325"/>
      <c r="U148" s="325"/>
      <c r="V148" s="325"/>
      <c r="W148" s="325"/>
      <c r="X148" s="325"/>
      <c r="Y148" s="325"/>
      <c r="Z148" s="325"/>
      <c r="AA148" s="325"/>
      <c r="AB148" s="325"/>
      <c r="AC148" s="325"/>
      <c r="AD148" s="325"/>
      <c r="AE148" s="325"/>
      <c r="AF148" s="325"/>
      <c r="AG148" s="325"/>
      <c r="AH148" s="325"/>
      <c r="AI148" s="325"/>
      <c r="AJ148" s="326"/>
    </row>
    <row r="149" spans="1:36" ht="5.25" customHeight="1">
      <c r="A149" s="65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7"/>
    </row>
    <row r="150" spans="1:36" ht="12" customHeight="1">
      <c r="A150" s="327" t="s">
        <v>174</v>
      </c>
      <c r="B150" s="328"/>
      <c r="C150" s="328"/>
      <c r="D150" s="328"/>
      <c r="E150" s="328"/>
      <c r="F150" s="328"/>
      <c r="G150" s="328"/>
      <c r="H150" s="328"/>
      <c r="I150" s="328"/>
      <c r="J150" s="328"/>
      <c r="K150" s="328"/>
      <c r="L150" s="328"/>
      <c r="M150" s="328"/>
      <c r="N150" s="328"/>
      <c r="O150" s="328"/>
      <c r="P150" s="328"/>
      <c r="Q150" s="328"/>
      <c r="R150" s="328"/>
      <c r="S150" s="328"/>
      <c r="T150" s="328"/>
      <c r="U150" s="328"/>
      <c r="V150" s="328"/>
      <c r="W150" s="328"/>
      <c r="X150" s="328"/>
      <c r="Y150" s="328"/>
      <c r="Z150" s="328"/>
      <c r="AA150" s="328"/>
      <c r="AB150" s="328"/>
      <c r="AC150" s="329"/>
      <c r="AD150" s="330" t="s">
        <v>115</v>
      </c>
      <c r="AE150" s="331"/>
      <c r="AF150" s="331"/>
      <c r="AG150" s="331"/>
      <c r="AH150" s="331"/>
      <c r="AI150" s="331"/>
      <c r="AJ150" s="332"/>
    </row>
    <row r="151" spans="1:36" ht="12" customHeight="1">
      <c r="A151" s="314" t="s">
        <v>0</v>
      </c>
      <c r="B151" s="214"/>
      <c r="C151" s="301" t="s">
        <v>175</v>
      </c>
      <c r="D151" s="302"/>
      <c r="E151" s="302"/>
      <c r="F151" s="302"/>
      <c r="G151" s="302"/>
      <c r="H151" s="302"/>
      <c r="I151" s="302"/>
      <c r="J151" s="302"/>
      <c r="K151" s="302"/>
      <c r="L151" s="302"/>
      <c r="M151" s="302"/>
      <c r="N151" s="302"/>
      <c r="O151" s="302"/>
      <c r="P151" s="302"/>
      <c r="Q151" s="302"/>
      <c r="R151" s="302"/>
      <c r="S151" s="302"/>
      <c r="T151" s="302"/>
      <c r="U151" s="302"/>
      <c r="V151" s="302"/>
      <c r="W151" s="302"/>
      <c r="X151" s="302"/>
      <c r="Y151" s="302"/>
      <c r="Z151" s="302"/>
      <c r="AA151" s="302"/>
      <c r="AB151" s="302"/>
      <c r="AC151" s="303"/>
      <c r="AD151" s="311">
        <f>AD$62</f>
        <v>1750</v>
      </c>
      <c r="AE151" s="312"/>
      <c r="AF151" s="312"/>
      <c r="AG151" s="312"/>
      <c r="AH151" s="312"/>
      <c r="AI151" s="312"/>
      <c r="AJ151" s="313"/>
    </row>
    <row r="152" spans="1:36" ht="12" customHeight="1">
      <c r="A152" s="314" t="s">
        <v>1</v>
      </c>
      <c r="B152" s="214"/>
      <c r="C152" s="301" t="s">
        <v>176</v>
      </c>
      <c r="D152" s="302"/>
      <c r="E152" s="302"/>
      <c r="F152" s="302"/>
      <c r="G152" s="302"/>
      <c r="H152" s="302"/>
      <c r="I152" s="302"/>
      <c r="J152" s="302"/>
      <c r="K152" s="302"/>
      <c r="L152" s="302"/>
      <c r="M152" s="302"/>
      <c r="N152" s="302"/>
      <c r="O152" s="302"/>
      <c r="P152" s="302"/>
      <c r="Q152" s="302"/>
      <c r="R152" s="302"/>
      <c r="S152" s="302"/>
      <c r="T152" s="302"/>
      <c r="U152" s="302"/>
      <c r="V152" s="302"/>
      <c r="W152" s="302"/>
      <c r="X152" s="302"/>
      <c r="Y152" s="302"/>
      <c r="Z152" s="302"/>
      <c r="AA152" s="302"/>
      <c r="AB152" s="302"/>
      <c r="AC152" s="303"/>
      <c r="AD152" s="311">
        <f>AD96</f>
        <v>1180.14204</v>
      </c>
      <c r="AE152" s="312"/>
      <c r="AF152" s="312"/>
      <c r="AG152" s="312"/>
      <c r="AH152" s="312"/>
      <c r="AI152" s="312"/>
      <c r="AJ152" s="313"/>
    </row>
    <row r="153" spans="1:36" ht="12.75" customHeight="1">
      <c r="A153" s="314" t="s">
        <v>2</v>
      </c>
      <c r="B153" s="214"/>
      <c r="C153" s="301" t="s">
        <v>177</v>
      </c>
      <c r="D153" s="302"/>
      <c r="E153" s="302"/>
      <c r="F153" s="302"/>
      <c r="G153" s="302"/>
      <c r="H153" s="302"/>
      <c r="I153" s="302"/>
      <c r="J153" s="302"/>
      <c r="K153" s="302"/>
      <c r="L153" s="302"/>
      <c r="M153" s="302"/>
      <c r="N153" s="302"/>
      <c r="O153" s="302"/>
      <c r="P153" s="302"/>
      <c r="Q153" s="302"/>
      <c r="R153" s="302"/>
      <c r="S153" s="302"/>
      <c r="T153" s="302"/>
      <c r="U153" s="302"/>
      <c r="V153" s="302"/>
      <c r="W153" s="302"/>
      <c r="X153" s="302"/>
      <c r="Y153" s="302"/>
      <c r="Z153" s="302"/>
      <c r="AA153" s="302"/>
      <c r="AB153" s="302"/>
      <c r="AC153" s="303"/>
      <c r="AD153" s="311">
        <f>AD106</f>
        <v>51.064680000000003</v>
      </c>
      <c r="AE153" s="312"/>
      <c r="AF153" s="312"/>
      <c r="AG153" s="312"/>
      <c r="AH153" s="312"/>
      <c r="AI153" s="312"/>
      <c r="AJ153" s="313"/>
    </row>
    <row r="154" spans="1:36" ht="12.75" customHeight="1">
      <c r="A154" s="314" t="s">
        <v>3</v>
      </c>
      <c r="B154" s="214"/>
      <c r="C154" s="301" t="s">
        <v>178</v>
      </c>
      <c r="D154" s="302"/>
      <c r="E154" s="302"/>
      <c r="F154" s="302"/>
      <c r="G154" s="302"/>
      <c r="H154" s="302"/>
      <c r="I154" s="302"/>
      <c r="J154" s="302"/>
      <c r="K154" s="302"/>
      <c r="L154" s="302"/>
      <c r="M154" s="302"/>
      <c r="N154" s="302"/>
      <c r="O154" s="302"/>
      <c r="P154" s="302"/>
      <c r="Q154" s="302"/>
      <c r="R154" s="302"/>
      <c r="S154" s="302"/>
      <c r="T154" s="302"/>
      <c r="U154" s="302"/>
      <c r="V154" s="302"/>
      <c r="W154" s="302"/>
      <c r="X154" s="302"/>
      <c r="Y154" s="302"/>
      <c r="Z154" s="302"/>
      <c r="AA154" s="302"/>
      <c r="AB154" s="302"/>
      <c r="AC154" s="303"/>
      <c r="AD154" s="311">
        <f>AD128</f>
        <v>163.562612</v>
      </c>
      <c r="AE154" s="312"/>
      <c r="AF154" s="312"/>
      <c r="AG154" s="312"/>
      <c r="AH154" s="312"/>
      <c r="AI154" s="312"/>
      <c r="AJ154" s="313"/>
    </row>
    <row r="155" spans="1:36" ht="12.75" customHeight="1">
      <c r="A155" s="314" t="s">
        <v>6</v>
      </c>
      <c r="B155" s="214"/>
      <c r="C155" s="301" t="s">
        <v>179</v>
      </c>
      <c r="D155" s="302"/>
      <c r="E155" s="302"/>
      <c r="F155" s="302"/>
      <c r="G155" s="302"/>
      <c r="H155" s="302"/>
      <c r="I155" s="302"/>
      <c r="J155" s="302"/>
      <c r="K155" s="302"/>
      <c r="L155" s="302"/>
      <c r="M155" s="302"/>
      <c r="N155" s="302"/>
      <c r="O155" s="302"/>
      <c r="P155" s="302"/>
      <c r="Q155" s="302"/>
      <c r="R155" s="302"/>
      <c r="S155" s="302"/>
      <c r="T155" s="302"/>
      <c r="U155" s="302"/>
      <c r="V155" s="302"/>
      <c r="W155" s="302"/>
      <c r="X155" s="302"/>
      <c r="Y155" s="302"/>
      <c r="Z155" s="302"/>
      <c r="AA155" s="302"/>
      <c r="AB155" s="302"/>
      <c r="AC155" s="303"/>
      <c r="AD155" s="311">
        <f>AD135</f>
        <v>193.5383333333333</v>
      </c>
      <c r="AE155" s="312"/>
      <c r="AF155" s="312"/>
      <c r="AG155" s="312"/>
      <c r="AH155" s="312"/>
      <c r="AI155" s="312"/>
      <c r="AJ155" s="313"/>
    </row>
    <row r="156" spans="1:36" ht="12" customHeight="1">
      <c r="A156" s="308" t="s">
        <v>22</v>
      </c>
      <c r="B156" s="309"/>
      <c r="C156" s="309"/>
      <c r="D156" s="309"/>
      <c r="E156" s="309"/>
      <c r="F156" s="309"/>
      <c r="G156" s="309"/>
      <c r="H156" s="309"/>
      <c r="I156" s="309"/>
      <c r="J156" s="309"/>
      <c r="K156" s="309"/>
      <c r="L156" s="309"/>
      <c r="M156" s="309"/>
      <c r="N156" s="309"/>
      <c r="O156" s="309"/>
      <c r="P156" s="309"/>
      <c r="Q156" s="309"/>
      <c r="R156" s="309"/>
      <c r="S156" s="309"/>
      <c r="T156" s="309"/>
      <c r="U156" s="309"/>
      <c r="V156" s="309"/>
      <c r="W156" s="309"/>
      <c r="X156" s="309"/>
      <c r="Y156" s="309"/>
      <c r="Z156" s="309"/>
      <c r="AA156" s="309"/>
      <c r="AB156" s="309"/>
      <c r="AC156" s="310"/>
      <c r="AD156" s="311">
        <f>SUM(AD151:AJ155)</f>
        <v>3338.3076653333333</v>
      </c>
      <c r="AE156" s="312"/>
      <c r="AF156" s="312"/>
      <c r="AG156" s="312"/>
      <c r="AH156" s="312"/>
      <c r="AI156" s="312"/>
      <c r="AJ156" s="313"/>
    </row>
    <row r="157" spans="1:36" ht="13.5" customHeight="1">
      <c r="A157" s="314" t="s">
        <v>7</v>
      </c>
      <c r="B157" s="214"/>
      <c r="C157" s="301" t="s">
        <v>180</v>
      </c>
      <c r="D157" s="302"/>
      <c r="E157" s="302"/>
      <c r="F157" s="302"/>
      <c r="G157" s="302"/>
      <c r="H157" s="302"/>
      <c r="I157" s="302"/>
      <c r="J157" s="302"/>
      <c r="K157" s="302"/>
      <c r="L157" s="302"/>
      <c r="M157" s="302"/>
      <c r="N157" s="302"/>
      <c r="O157" s="302"/>
      <c r="P157" s="302"/>
      <c r="Q157" s="302"/>
      <c r="R157" s="302"/>
      <c r="S157" s="302"/>
      <c r="T157" s="302"/>
      <c r="U157" s="302"/>
      <c r="V157" s="302"/>
      <c r="W157" s="302"/>
      <c r="X157" s="302"/>
      <c r="Y157" s="302"/>
      <c r="Z157" s="302"/>
      <c r="AA157" s="302"/>
      <c r="AB157" s="302"/>
      <c r="AC157" s="303"/>
      <c r="AD157" s="311">
        <f>AD158-AD156</f>
        <v>783.50647339624129</v>
      </c>
      <c r="AE157" s="312"/>
      <c r="AF157" s="312"/>
      <c r="AG157" s="312"/>
      <c r="AH157" s="312"/>
      <c r="AI157" s="312"/>
      <c r="AJ157" s="313"/>
    </row>
    <row r="158" spans="1:36" ht="12.75" customHeight="1">
      <c r="A158" s="315" t="s">
        <v>181</v>
      </c>
      <c r="B158" s="316"/>
      <c r="C158" s="316"/>
      <c r="D158" s="316"/>
      <c r="E158" s="316"/>
      <c r="F158" s="316"/>
      <c r="G158" s="316"/>
      <c r="H158" s="316"/>
      <c r="I158" s="316"/>
      <c r="J158" s="316"/>
      <c r="K158" s="316"/>
      <c r="L158" s="316"/>
      <c r="M158" s="316"/>
      <c r="N158" s="316"/>
      <c r="O158" s="316"/>
      <c r="P158" s="316"/>
      <c r="Q158" s="316"/>
      <c r="R158" s="316"/>
      <c r="S158" s="316"/>
      <c r="T158" s="316"/>
      <c r="U158" s="316"/>
      <c r="V158" s="316"/>
      <c r="W158" s="316"/>
      <c r="X158" s="316"/>
      <c r="Y158" s="316"/>
      <c r="Z158" s="316"/>
      <c r="AA158" s="316"/>
      <c r="AB158" s="316"/>
      <c r="AC158" s="317"/>
      <c r="AD158" s="318">
        <f>(AD156+AD139+AD140)/(1-(SUM(Y143:AC145)))</f>
        <v>4121.8141387295746</v>
      </c>
      <c r="AE158" s="319"/>
      <c r="AF158" s="319"/>
      <c r="AG158" s="319"/>
      <c r="AH158" s="319"/>
      <c r="AI158" s="319"/>
      <c r="AJ158" s="320"/>
    </row>
    <row r="160" spans="1:36" ht="6" customHeight="1">
      <c r="A160" s="233" t="s">
        <v>182</v>
      </c>
      <c r="B160" s="234"/>
      <c r="C160" s="234"/>
      <c r="D160" s="234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  <c r="R160" s="234"/>
      <c r="S160" s="234"/>
      <c r="T160" s="234"/>
      <c r="U160" s="234"/>
      <c r="V160" s="234"/>
      <c r="W160" s="234"/>
      <c r="X160" s="234"/>
      <c r="Y160" s="234"/>
      <c r="Z160" s="234"/>
      <c r="AA160" s="234"/>
      <c r="AB160" s="234"/>
      <c r="AC160" s="234"/>
      <c r="AD160" s="234"/>
      <c r="AE160" s="234"/>
      <c r="AF160" s="234"/>
      <c r="AG160" s="234"/>
      <c r="AH160" s="234"/>
      <c r="AI160" s="234"/>
      <c r="AJ160" s="235"/>
    </row>
    <row r="161" spans="1:36" ht="6" customHeight="1">
      <c r="A161" s="236"/>
      <c r="B161" s="237"/>
      <c r="C161" s="237"/>
      <c r="D161" s="237"/>
      <c r="E161" s="237"/>
      <c r="F161" s="237"/>
      <c r="G161" s="237"/>
      <c r="H161" s="237"/>
      <c r="I161" s="237"/>
      <c r="J161" s="237"/>
      <c r="K161" s="237"/>
      <c r="L161" s="237"/>
      <c r="M161" s="237"/>
      <c r="N161" s="237"/>
      <c r="O161" s="237"/>
      <c r="P161" s="237"/>
      <c r="Q161" s="237"/>
      <c r="R161" s="237"/>
      <c r="S161" s="237"/>
      <c r="T161" s="237"/>
      <c r="U161" s="237"/>
      <c r="V161" s="237"/>
      <c r="W161" s="237"/>
      <c r="X161" s="237"/>
      <c r="Y161" s="237"/>
      <c r="Z161" s="237"/>
      <c r="AA161" s="237"/>
      <c r="AB161" s="237"/>
      <c r="AC161" s="237"/>
      <c r="AD161" s="237"/>
      <c r="AE161" s="237"/>
      <c r="AF161" s="237"/>
      <c r="AG161" s="237"/>
      <c r="AH161" s="237"/>
      <c r="AI161" s="237"/>
      <c r="AJ161" s="238"/>
    </row>
    <row r="162" spans="1:36" ht="6" customHeight="1">
      <c r="A162" s="301"/>
      <c r="B162" s="302"/>
      <c r="C162" s="302"/>
      <c r="D162" s="302"/>
      <c r="E162" s="302"/>
      <c r="F162" s="302"/>
      <c r="G162" s="302"/>
      <c r="H162" s="302"/>
      <c r="I162" s="302"/>
      <c r="J162" s="302"/>
      <c r="K162" s="302"/>
      <c r="L162" s="302"/>
      <c r="M162" s="302"/>
      <c r="N162" s="302"/>
      <c r="O162" s="302"/>
      <c r="P162" s="302"/>
      <c r="Q162" s="302"/>
      <c r="R162" s="302"/>
      <c r="S162" s="302"/>
      <c r="T162" s="302"/>
      <c r="U162" s="302"/>
      <c r="V162" s="302"/>
      <c r="W162" s="302"/>
      <c r="X162" s="302"/>
      <c r="Y162" s="302"/>
      <c r="Z162" s="302"/>
      <c r="AA162" s="302"/>
      <c r="AB162" s="302"/>
      <c r="AC162" s="302"/>
      <c r="AD162" s="302"/>
      <c r="AE162" s="302"/>
      <c r="AF162" s="302"/>
      <c r="AG162" s="302"/>
      <c r="AH162" s="302"/>
      <c r="AI162" s="302"/>
      <c r="AJ162" s="303"/>
    </row>
    <row r="163" spans="1:36" ht="6" customHeight="1">
      <c r="A163" s="239" t="s">
        <v>183</v>
      </c>
      <c r="B163" s="240"/>
      <c r="C163" s="240"/>
      <c r="D163" s="240"/>
      <c r="E163" s="240"/>
      <c r="F163" s="240"/>
      <c r="G163" s="240"/>
      <c r="H163" s="240"/>
      <c r="I163" s="240"/>
      <c r="J163" s="240"/>
      <c r="K163" s="240"/>
      <c r="L163" s="241"/>
      <c r="M163" s="221" t="s">
        <v>184</v>
      </c>
      <c r="N163" s="222"/>
      <c r="O163" s="222"/>
      <c r="P163" s="222"/>
      <c r="Q163" s="223"/>
      <c r="R163" s="221" t="s">
        <v>185</v>
      </c>
      <c r="S163" s="222"/>
      <c r="T163" s="222"/>
      <c r="U163" s="222"/>
      <c r="V163" s="223"/>
      <c r="W163" s="221" t="s">
        <v>186</v>
      </c>
      <c r="X163" s="222"/>
      <c r="Y163" s="222"/>
      <c r="Z163" s="222"/>
      <c r="AA163" s="223"/>
      <c r="AB163" s="221" t="s">
        <v>187</v>
      </c>
      <c r="AC163" s="222"/>
      <c r="AD163" s="223"/>
      <c r="AE163" s="221" t="s">
        <v>188</v>
      </c>
      <c r="AF163" s="222"/>
      <c r="AG163" s="222"/>
      <c r="AH163" s="222"/>
      <c r="AI163" s="222"/>
      <c r="AJ163" s="223"/>
    </row>
    <row r="164" spans="1:36" ht="6" customHeight="1">
      <c r="A164" s="298"/>
      <c r="B164" s="299"/>
      <c r="C164" s="299"/>
      <c r="D164" s="299"/>
      <c r="E164" s="299"/>
      <c r="F164" s="299"/>
      <c r="G164" s="299"/>
      <c r="H164" s="299"/>
      <c r="I164" s="299"/>
      <c r="J164" s="299"/>
      <c r="K164" s="299"/>
      <c r="L164" s="300"/>
      <c r="M164" s="304"/>
      <c r="N164" s="305"/>
      <c r="O164" s="305"/>
      <c r="P164" s="305"/>
      <c r="Q164" s="306"/>
      <c r="R164" s="304"/>
      <c r="S164" s="307"/>
      <c r="T164" s="307"/>
      <c r="U164" s="307"/>
      <c r="V164" s="306"/>
      <c r="W164" s="304"/>
      <c r="X164" s="305"/>
      <c r="Y164" s="305"/>
      <c r="Z164" s="305"/>
      <c r="AA164" s="306"/>
      <c r="AB164" s="304"/>
      <c r="AC164" s="307"/>
      <c r="AD164" s="306"/>
      <c r="AE164" s="304"/>
      <c r="AF164" s="307"/>
      <c r="AG164" s="307"/>
      <c r="AH164" s="307"/>
      <c r="AI164" s="307"/>
      <c r="AJ164" s="306"/>
    </row>
    <row r="165" spans="1:36" ht="6" customHeight="1">
      <c r="A165" s="298"/>
      <c r="B165" s="299"/>
      <c r="C165" s="299"/>
      <c r="D165" s="299"/>
      <c r="E165" s="299"/>
      <c r="F165" s="299"/>
      <c r="G165" s="299"/>
      <c r="H165" s="299"/>
      <c r="I165" s="299"/>
      <c r="J165" s="299"/>
      <c r="K165" s="299"/>
      <c r="L165" s="300"/>
      <c r="M165" s="304"/>
      <c r="N165" s="305"/>
      <c r="O165" s="305"/>
      <c r="P165" s="305"/>
      <c r="Q165" s="306"/>
      <c r="R165" s="304"/>
      <c r="S165" s="307"/>
      <c r="T165" s="307"/>
      <c r="U165" s="307"/>
      <c r="V165" s="306"/>
      <c r="W165" s="304"/>
      <c r="X165" s="305"/>
      <c r="Y165" s="305"/>
      <c r="Z165" s="305"/>
      <c r="AA165" s="306"/>
      <c r="AB165" s="304"/>
      <c r="AC165" s="307"/>
      <c r="AD165" s="306"/>
      <c r="AE165" s="304"/>
      <c r="AF165" s="307"/>
      <c r="AG165" s="307"/>
      <c r="AH165" s="307"/>
      <c r="AI165" s="307"/>
      <c r="AJ165" s="306"/>
    </row>
    <row r="166" spans="1:36" ht="6" customHeight="1">
      <c r="A166" s="298"/>
      <c r="B166" s="299"/>
      <c r="C166" s="299"/>
      <c r="D166" s="299"/>
      <c r="E166" s="299"/>
      <c r="F166" s="299"/>
      <c r="G166" s="299"/>
      <c r="H166" s="299"/>
      <c r="I166" s="299"/>
      <c r="J166" s="299"/>
      <c r="K166" s="299"/>
      <c r="L166" s="300"/>
      <c r="M166" s="304"/>
      <c r="N166" s="305"/>
      <c r="O166" s="305"/>
      <c r="P166" s="305"/>
      <c r="Q166" s="306"/>
      <c r="R166" s="304"/>
      <c r="S166" s="307"/>
      <c r="T166" s="307"/>
      <c r="U166" s="307"/>
      <c r="V166" s="306"/>
      <c r="W166" s="304"/>
      <c r="X166" s="305"/>
      <c r="Y166" s="305"/>
      <c r="Z166" s="305"/>
      <c r="AA166" s="306"/>
      <c r="AB166" s="304"/>
      <c r="AC166" s="307"/>
      <c r="AD166" s="306"/>
      <c r="AE166" s="304"/>
      <c r="AF166" s="307"/>
      <c r="AG166" s="307"/>
      <c r="AH166" s="307"/>
      <c r="AI166" s="307"/>
      <c r="AJ166" s="306"/>
    </row>
    <row r="167" spans="1:36" ht="6" customHeight="1">
      <c r="A167" s="298"/>
      <c r="B167" s="299"/>
      <c r="C167" s="299"/>
      <c r="D167" s="299"/>
      <c r="E167" s="299"/>
      <c r="F167" s="299"/>
      <c r="G167" s="299"/>
      <c r="H167" s="299"/>
      <c r="I167" s="299"/>
      <c r="J167" s="299"/>
      <c r="K167" s="299"/>
      <c r="L167" s="300"/>
      <c r="M167" s="304"/>
      <c r="N167" s="305"/>
      <c r="O167" s="305"/>
      <c r="P167" s="305"/>
      <c r="Q167" s="306"/>
      <c r="R167" s="304"/>
      <c r="S167" s="307"/>
      <c r="T167" s="307"/>
      <c r="U167" s="307"/>
      <c r="V167" s="306"/>
      <c r="W167" s="304"/>
      <c r="X167" s="305"/>
      <c r="Y167" s="305"/>
      <c r="Z167" s="305"/>
      <c r="AA167" s="306"/>
      <c r="AB167" s="304"/>
      <c r="AC167" s="307"/>
      <c r="AD167" s="306"/>
      <c r="AE167" s="304"/>
      <c r="AF167" s="307"/>
      <c r="AG167" s="307"/>
      <c r="AH167" s="307"/>
      <c r="AI167" s="307"/>
      <c r="AJ167" s="306"/>
    </row>
    <row r="168" spans="1:36" ht="6" customHeight="1">
      <c r="A168" s="298"/>
      <c r="B168" s="299"/>
      <c r="C168" s="299"/>
      <c r="D168" s="299"/>
      <c r="E168" s="299"/>
      <c r="F168" s="299"/>
      <c r="G168" s="299"/>
      <c r="H168" s="299"/>
      <c r="I168" s="299"/>
      <c r="J168" s="299"/>
      <c r="K168" s="299"/>
      <c r="L168" s="300"/>
      <c r="M168" s="304"/>
      <c r="N168" s="305"/>
      <c r="O168" s="305"/>
      <c r="P168" s="305"/>
      <c r="Q168" s="306"/>
      <c r="R168" s="304"/>
      <c r="S168" s="307"/>
      <c r="T168" s="307"/>
      <c r="U168" s="307"/>
      <c r="V168" s="306"/>
      <c r="W168" s="304"/>
      <c r="X168" s="305"/>
      <c r="Y168" s="305"/>
      <c r="Z168" s="305"/>
      <c r="AA168" s="306"/>
      <c r="AB168" s="304"/>
      <c r="AC168" s="307"/>
      <c r="AD168" s="306"/>
      <c r="AE168" s="304"/>
      <c r="AF168" s="307"/>
      <c r="AG168" s="307"/>
      <c r="AH168" s="307"/>
      <c r="AI168" s="307"/>
      <c r="AJ168" s="306"/>
    </row>
    <row r="169" spans="1:36" ht="6" customHeight="1">
      <c r="A169" s="298" t="s">
        <v>189</v>
      </c>
      <c r="B169" s="299"/>
      <c r="C169" s="299"/>
      <c r="D169" s="299"/>
      <c r="E169" s="299"/>
      <c r="F169" s="299"/>
      <c r="G169" s="299"/>
      <c r="H169" s="299"/>
      <c r="I169" s="299"/>
      <c r="J169" s="299"/>
      <c r="K169" s="299"/>
      <c r="L169" s="300"/>
      <c r="M169" s="298" t="s">
        <v>190</v>
      </c>
      <c r="N169" s="299"/>
      <c r="O169" s="299"/>
      <c r="P169" s="299"/>
      <c r="Q169" s="300"/>
      <c r="R169" s="298" t="s">
        <v>191</v>
      </c>
      <c r="S169" s="299"/>
      <c r="T169" s="299"/>
      <c r="U169" s="299"/>
      <c r="V169" s="300"/>
      <c r="W169" s="298" t="s">
        <v>192</v>
      </c>
      <c r="X169" s="299"/>
      <c r="Y169" s="299"/>
      <c r="Z169" s="299"/>
      <c r="AA169" s="300"/>
      <c r="AB169" s="298" t="s">
        <v>193</v>
      </c>
      <c r="AC169" s="299"/>
      <c r="AD169" s="300"/>
      <c r="AE169" s="298" t="s">
        <v>194</v>
      </c>
      <c r="AF169" s="299"/>
      <c r="AG169" s="299"/>
      <c r="AH169" s="299"/>
      <c r="AI169" s="299"/>
      <c r="AJ169" s="300"/>
    </row>
    <row r="170" spans="1:36" ht="6" customHeight="1">
      <c r="A170" s="242"/>
      <c r="B170" s="243"/>
      <c r="C170" s="243"/>
      <c r="D170" s="243"/>
      <c r="E170" s="243"/>
      <c r="F170" s="243"/>
      <c r="G170" s="243"/>
      <c r="H170" s="243"/>
      <c r="I170" s="243"/>
      <c r="J170" s="243"/>
      <c r="K170" s="243"/>
      <c r="L170" s="244"/>
      <c r="M170" s="242"/>
      <c r="N170" s="243"/>
      <c r="O170" s="243"/>
      <c r="P170" s="243"/>
      <c r="Q170" s="244"/>
      <c r="R170" s="242"/>
      <c r="S170" s="243"/>
      <c r="T170" s="243"/>
      <c r="U170" s="243"/>
      <c r="V170" s="244"/>
      <c r="W170" s="242"/>
      <c r="X170" s="243"/>
      <c r="Y170" s="243"/>
      <c r="Z170" s="243"/>
      <c r="AA170" s="244"/>
      <c r="AB170" s="242"/>
      <c r="AC170" s="243"/>
      <c r="AD170" s="244"/>
      <c r="AE170" s="242"/>
      <c r="AF170" s="243"/>
      <c r="AG170" s="243"/>
      <c r="AH170" s="243"/>
      <c r="AI170" s="243"/>
      <c r="AJ170" s="244"/>
    </row>
    <row r="171" spans="1:36" ht="6" customHeight="1">
      <c r="A171" s="252" t="str">
        <f>A33</f>
        <v>SERVIÇOS DE PROFISSIONAL TÉCNICO EM MANUTENÇÃO PREDIAL</v>
      </c>
      <c r="B171" s="253"/>
      <c r="C171" s="253"/>
      <c r="D171" s="253"/>
      <c r="E171" s="253"/>
      <c r="F171" s="253"/>
      <c r="G171" s="253"/>
      <c r="H171" s="253"/>
      <c r="I171" s="253"/>
      <c r="J171" s="253"/>
      <c r="K171" s="253"/>
      <c r="L171" s="254"/>
      <c r="M171" s="261">
        <f>AD158</f>
        <v>4121.8141387295746</v>
      </c>
      <c r="N171" s="262"/>
      <c r="O171" s="262"/>
      <c r="P171" s="262"/>
      <c r="Q171" s="263"/>
      <c r="R171" s="270">
        <v>1</v>
      </c>
      <c r="S171" s="271"/>
      <c r="T171" s="271"/>
      <c r="U171" s="271"/>
      <c r="V171" s="272"/>
      <c r="W171" s="279">
        <f>M171*R171</f>
        <v>4121.8141387295746</v>
      </c>
      <c r="X171" s="280"/>
      <c r="Y171" s="280"/>
      <c r="Z171" s="280"/>
      <c r="AA171" s="281"/>
      <c r="AB171" s="288">
        <f>AD33</f>
        <v>1</v>
      </c>
      <c r="AC171" s="271"/>
      <c r="AD171" s="272"/>
      <c r="AE171" s="289">
        <f>W171*AB171</f>
        <v>4121.8141387295746</v>
      </c>
      <c r="AF171" s="290"/>
      <c r="AG171" s="290"/>
      <c r="AH171" s="290"/>
      <c r="AI171" s="290"/>
      <c r="AJ171" s="291"/>
    </row>
    <row r="172" spans="1:36" ht="6" customHeight="1">
      <c r="A172" s="255"/>
      <c r="B172" s="256"/>
      <c r="C172" s="256"/>
      <c r="D172" s="256"/>
      <c r="E172" s="256"/>
      <c r="F172" s="256"/>
      <c r="G172" s="256"/>
      <c r="H172" s="256"/>
      <c r="I172" s="256"/>
      <c r="J172" s="256"/>
      <c r="K172" s="256"/>
      <c r="L172" s="257"/>
      <c r="M172" s="264"/>
      <c r="N172" s="265"/>
      <c r="O172" s="265"/>
      <c r="P172" s="265"/>
      <c r="Q172" s="266"/>
      <c r="R172" s="273"/>
      <c r="S172" s="274"/>
      <c r="T172" s="274"/>
      <c r="U172" s="274"/>
      <c r="V172" s="275"/>
      <c r="W172" s="282"/>
      <c r="X172" s="283"/>
      <c r="Y172" s="283"/>
      <c r="Z172" s="283"/>
      <c r="AA172" s="284"/>
      <c r="AB172" s="273"/>
      <c r="AC172" s="274"/>
      <c r="AD172" s="275"/>
      <c r="AE172" s="292"/>
      <c r="AF172" s="293"/>
      <c r="AG172" s="293"/>
      <c r="AH172" s="293"/>
      <c r="AI172" s="293"/>
      <c r="AJ172" s="294"/>
    </row>
    <row r="173" spans="1:36" ht="6" customHeight="1">
      <c r="A173" s="255"/>
      <c r="B173" s="256"/>
      <c r="C173" s="256"/>
      <c r="D173" s="256"/>
      <c r="E173" s="256"/>
      <c r="F173" s="256"/>
      <c r="G173" s="256"/>
      <c r="H173" s="256"/>
      <c r="I173" s="256"/>
      <c r="J173" s="256"/>
      <c r="K173" s="256"/>
      <c r="L173" s="257"/>
      <c r="M173" s="264"/>
      <c r="N173" s="265"/>
      <c r="O173" s="265"/>
      <c r="P173" s="265"/>
      <c r="Q173" s="266"/>
      <c r="R173" s="273"/>
      <c r="S173" s="274"/>
      <c r="T173" s="274"/>
      <c r="U173" s="274"/>
      <c r="V173" s="275"/>
      <c r="W173" s="282"/>
      <c r="X173" s="283"/>
      <c r="Y173" s="283"/>
      <c r="Z173" s="283"/>
      <c r="AA173" s="284"/>
      <c r="AB173" s="273"/>
      <c r="AC173" s="274"/>
      <c r="AD173" s="275"/>
      <c r="AE173" s="292"/>
      <c r="AF173" s="293"/>
      <c r="AG173" s="293"/>
      <c r="AH173" s="293"/>
      <c r="AI173" s="293"/>
      <c r="AJ173" s="294"/>
    </row>
    <row r="174" spans="1:36" ht="6" customHeight="1">
      <c r="A174" s="255"/>
      <c r="B174" s="256"/>
      <c r="C174" s="256"/>
      <c r="D174" s="256"/>
      <c r="E174" s="256"/>
      <c r="F174" s="256"/>
      <c r="G174" s="256"/>
      <c r="H174" s="256"/>
      <c r="I174" s="256"/>
      <c r="J174" s="256"/>
      <c r="K174" s="256"/>
      <c r="L174" s="257"/>
      <c r="M174" s="264"/>
      <c r="N174" s="265"/>
      <c r="O174" s="265"/>
      <c r="P174" s="265"/>
      <c r="Q174" s="266"/>
      <c r="R174" s="273"/>
      <c r="S174" s="274"/>
      <c r="T174" s="274"/>
      <c r="U174" s="274"/>
      <c r="V174" s="275"/>
      <c r="W174" s="282"/>
      <c r="X174" s="283"/>
      <c r="Y174" s="283"/>
      <c r="Z174" s="283"/>
      <c r="AA174" s="284"/>
      <c r="AB174" s="273"/>
      <c r="AC174" s="274"/>
      <c r="AD174" s="275"/>
      <c r="AE174" s="292"/>
      <c r="AF174" s="293"/>
      <c r="AG174" s="293"/>
      <c r="AH174" s="293"/>
      <c r="AI174" s="293"/>
      <c r="AJ174" s="294"/>
    </row>
    <row r="175" spans="1:36" ht="6" customHeight="1">
      <c r="A175" s="255"/>
      <c r="B175" s="256"/>
      <c r="C175" s="256"/>
      <c r="D175" s="256"/>
      <c r="E175" s="256"/>
      <c r="F175" s="256"/>
      <c r="G175" s="256"/>
      <c r="H175" s="256"/>
      <c r="I175" s="256"/>
      <c r="J175" s="256"/>
      <c r="K175" s="256"/>
      <c r="L175" s="257"/>
      <c r="M175" s="264"/>
      <c r="N175" s="265"/>
      <c r="O175" s="265"/>
      <c r="P175" s="265"/>
      <c r="Q175" s="266"/>
      <c r="R175" s="273"/>
      <c r="S175" s="274"/>
      <c r="T175" s="274"/>
      <c r="U175" s="274"/>
      <c r="V175" s="275"/>
      <c r="W175" s="282"/>
      <c r="X175" s="283"/>
      <c r="Y175" s="283"/>
      <c r="Z175" s="283"/>
      <c r="AA175" s="284"/>
      <c r="AB175" s="273"/>
      <c r="AC175" s="274"/>
      <c r="AD175" s="275"/>
      <c r="AE175" s="292"/>
      <c r="AF175" s="293"/>
      <c r="AG175" s="293"/>
      <c r="AH175" s="293"/>
      <c r="AI175" s="293"/>
      <c r="AJ175" s="294"/>
    </row>
    <row r="176" spans="1:36" ht="6" customHeight="1">
      <c r="A176" s="255"/>
      <c r="B176" s="256"/>
      <c r="C176" s="256"/>
      <c r="D176" s="256"/>
      <c r="E176" s="256"/>
      <c r="F176" s="256"/>
      <c r="G176" s="256"/>
      <c r="H176" s="256"/>
      <c r="I176" s="256"/>
      <c r="J176" s="256"/>
      <c r="K176" s="256"/>
      <c r="L176" s="257"/>
      <c r="M176" s="264"/>
      <c r="N176" s="265"/>
      <c r="O176" s="265"/>
      <c r="P176" s="265"/>
      <c r="Q176" s="266"/>
      <c r="R176" s="273"/>
      <c r="S176" s="274"/>
      <c r="T176" s="274"/>
      <c r="U176" s="274"/>
      <c r="V176" s="275"/>
      <c r="W176" s="282"/>
      <c r="X176" s="283"/>
      <c r="Y176" s="283"/>
      <c r="Z176" s="283"/>
      <c r="AA176" s="284"/>
      <c r="AB176" s="273"/>
      <c r="AC176" s="274"/>
      <c r="AD176" s="275"/>
      <c r="AE176" s="292"/>
      <c r="AF176" s="293"/>
      <c r="AG176" s="293"/>
      <c r="AH176" s="293"/>
      <c r="AI176" s="293"/>
      <c r="AJ176" s="294"/>
    </row>
    <row r="177" spans="1:36" ht="6" customHeight="1">
      <c r="A177" s="255"/>
      <c r="B177" s="256"/>
      <c r="C177" s="256"/>
      <c r="D177" s="256"/>
      <c r="E177" s="256"/>
      <c r="F177" s="256"/>
      <c r="G177" s="256"/>
      <c r="H177" s="256"/>
      <c r="I177" s="256"/>
      <c r="J177" s="256"/>
      <c r="K177" s="256"/>
      <c r="L177" s="257"/>
      <c r="M177" s="264"/>
      <c r="N177" s="265"/>
      <c r="O177" s="265"/>
      <c r="P177" s="265"/>
      <c r="Q177" s="266"/>
      <c r="R177" s="273"/>
      <c r="S177" s="274"/>
      <c r="T177" s="274"/>
      <c r="U177" s="274"/>
      <c r="V177" s="275"/>
      <c r="W177" s="282"/>
      <c r="X177" s="283"/>
      <c r="Y177" s="283"/>
      <c r="Z177" s="283"/>
      <c r="AA177" s="284"/>
      <c r="AB177" s="273"/>
      <c r="AC177" s="274"/>
      <c r="AD177" s="275"/>
      <c r="AE177" s="292"/>
      <c r="AF177" s="293"/>
      <c r="AG177" s="293"/>
      <c r="AH177" s="293"/>
      <c r="AI177" s="293"/>
      <c r="AJ177" s="294"/>
    </row>
    <row r="178" spans="1:36" ht="6" customHeight="1">
      <c r="A178" s="255"/>
      <c r="B178" s="256"/>
      <c r="C178" s="256"/>
      <c r="D178" s="256"/>
      <c r="E178" s="256"/>
      <c r="F178" s="256"/>
      <c r="G178" s="256"/>
      <c r="H178" s="256"/>
      <c r="I178" s="256"/>
      <c r="J178" s="256"/>
      <c r="K178" s="256"/>
      <c r="L178" s="257"/>
      <c r="M178" s="264"/>
      <c r="N178" s="265"/>
      <c r="O178" s="265"/>
      <c r="P178" s="265"/>
      <c r="Q178" s="266"/>
      <c r="R178" s="273"/>
      <c r="S178" s="274"/>
      <c r="T178" s="274"/>
      <c r="U178" s="274"/>
      <c r="V178" s="275"/>
      <c r="W178" s="282"/>
      <c r="X178" s="283"/>
      <c r="Y178" s="283"/>
      <c r="Z178" s="283"/>
      <c r="AA178" s="284"/>
      <c r="AB178" s="273"/>
      <c r="AC178" s="274"/>
      <c r="AD178" s="275"/>
      <c r="AE178" s="292"/>
      <c r="AF178" s="293"/>
      <c r="AG178" s="293"/>
      <c r="AH178" s="293"/>
      <c r="AI178" s="293"/>
      <c r="AJ178" s="294"/>
    </row>
    <row r="179" spans="1:36" ht="6" customHeight="1">
      <c r="A179" s="255"/>
      <c r="B179" s="256"/>
      <c r="C179" s="256"/>
      <c r="D179" s="256"/>
      <c r="E179" s="256"/>
      <c r="F179" s="256"/>
      <c r="G179" s="256"/>
      <c r="H179" s="256"/>
      <c r="I179" s="256"/>
      <c r="J179" s="256"/>
      <c r="K179" s="256"/>
      <c r="L179" s="257"/>
      <c r="M179" s="264"/>
      <c r="N179" s="265"/>
      <c r="O179" s="265"/>
      <c r="P179" s="265"/>
      <c r="Q179" s="266"/>
      <c r="R179" s="273"/>
      <c r="S179" s="274"/>
      <c r="T179" s="274"/>
      <c r="U179" s="274"/>
      <c r="V179" s="275"/>
      <c r="W179" s="282"/>
      <c r="X179" s="283"/>
      <c r="Y179" s="283"/>
      <c r="Z179" s="283"/>
      <c r="AA179" s="284"/>
      <c r="AB179" s="273"/>
      <c r="AC179" s="274"/>
      <c r="AD179" s="275"/>
      <c r="AE179" s="292"/>
      <c r="AF179" s="293"/>
      <c r="AG179" s="293"/>
      <c r="AH179" s="293"/>
      <c r="AI179" s="293"/>
      <c r="AJ179" s="294"/>
    </row>
    <row r="180" spans="1:36" ht="6" customHeight="1">
      <c r="A180" s="255"/>
      <c r="B180" s="256"/>
      <c r="C180" s="256"/>
      <c r="D180" s="256"/>
      <c r="E180" s="256"/>
      <c r="F180" s="256"/>
      <c r="G180" s="256"/>
      <c r="H180" s="256"/>
      <c r="I180" s="256"/>
      <c r="J180" s="256"/>
      <c r="K180" s="256"/>
      <c r="L180" s="257"/>
      <c r="M180" s="264"/>
      <c r="N180" s="265"/>
      <c r="O180" s="265"/>
      <c r="P180" s="265"/>
      <c r="Q180" s="266"/>
      <c r="R180" s="273"/>
      <c r="S180" s="274"/>
      <c r="T180" s="274"/>
      <c r="U180" s="274"/>
      <c r="V180" s="275"/>
      <c r="W180" s="282"/>
      <c r="X180" s="283"/>
      <c r="Y180" s="283"/>
      <c r="Z180" s="283"/>
      <c r="AA180" s="284"/>
      <c r="AB180" s="273"/>
      <c r="AC180" s="274"/>
      <c r="AD180" s="275"/>
      <c r="AE180" s="292"/>
      <c r="AF180" s="293"/>
      <c r="AG180" s="293"/>
      <c r="AH180" s="293"/>
      <c r="AI180" s="293"/>
      <c r="AJ180" s="294"/>
    </row>
    <row r="181" spans="1:36" ht="6" customHeight="1">
      <c r="A181" s="255"/>
      <c r="B181" s="256"/>
      <c r="C181" s="256"/>
      <c r="D181" s="256"/>
      <c r="E181" s="256"/>
      <c r="F181" s="256"/>
      <c r="G181" s="256"/>
      <c r="H181" s="256"/>
      <c r="I181" s="256"/>
      <c r="J181" s="256"/>
      <c r="K181" s="256"/>
      <c r="L181" s="257"/>
      <c r="M181" s="264"/>
      <c r="N181" s="265"/>
      <c r="O181" s="265"/>
      <c r="P181" s="265"/>
      <c r="Q181" s="266"/>
      <c r="R181" s="273"/>
      <c r="S181" s="274"/>
      <c r="T181" s="274"/>
      <c r="U181" s="274"/>
      <c r="V181" s="275"/>
      <c r="W181" s="282"/>
      <c r="X181" s="283"/>
      <c r="Y181" s="283"/>
      <c r="Z181" s="283"/>
      <c r="AA181" s="284"/>
      <c r="AB181" s="273"/>
      <c r="AC181" s="274"/>
      <c r="AD181" s="275"/>
      <c r="AE181" s="292"/>
      <c r="AF181" s="293"/>
      <c r="AG181" s="293"/>
      <c r="AH181" s="293"/>
      <c r="AI181" s="293"/>
      <c r="AJ181" s="294"/>
    </row>
    <row r="182" spans="1:36" ht="6" customHeight="1">
      <c r="A182" s="258"/>
      <c r="B182" s="259"/>
      <c r="C182" s="259"/>
      <c r="D182" s="259"/>
      <c r="E182" s="259"/>
      <c r="F182" s="259"/>
      <c r="G182" s="259"/>
      <c r="H182" s="259"/>
      <c r="I182" s="259"/>
      <c r="J182" s="259"/>
      <c r="K182" s="259"/>
      <c r="L182" s="260"/>
      <c r="M182" s="267"/>
      <c r="N182" s="268"/>
      <c r="O182" s="268"/>
      <c r="P182" s="268"/>
      <c r="Q182" s="269"/>
      <c r="R182" s="276"/>
      <c r="S182" s="277"/>
      <c r="T182" s="277"/>
      <c r="U182" s="277"/>
      <c r="V182" s="278"/>
      <c r="W182" s="285"/>
      <c r="X182" s="286"/>
      <c r="Y182" s="286"/>
      <c r="Z182" s="286"/>
      <c r="AA182" s="287"/>
      <c r="AB182" s="276"/>
      <c r="AC182" s="277"/>
      <c r="AD182" s="278"/>
      <c r="AE182" s="295"/>
      <c r="AF182" s="296"/>
      <c r="AG182" s="296"/>
      <c r="AH182" s="296"/>
      <c r="AI182" s="296"/>
      <c r="AJ182" s="297"/>
    </row>
    <row r="183" spans="1:36" ht="6" customHeight="1">
      <c r="A183" s="221" t="s">
        <v>195</v>
      </c>
      <c r="B183" s="222"/>
      <c r="C183" s="222"/>
      <c r="D183" s="222"/>
      <c r="E183" s="222"/>
      <c r="F183" s="222"/>
      <c r="G183" s="222"/>
      <c r="H183" s="222"/>
      <c r="I183" s="222"/>
      <c r="J183" s="222"/>
      <c r="K183" s="222"/>
      <c r="L183" s="222"/>
      <c r="M183" s="222"/>
      <c r="N183" s="222"/>
      <c r="O183" s="222"/>
      <c r="P183" s="222"/>
      <c r="Q183" s="222"/>
      <c r="R183" s="222"/>
      <c r="S183" s="222"/>
      <c r="T183" s="222"/>
      <c r="U183" s="222"/>
      <c r="V183" s="222"/>
      <c r="W183" s="222"/>
      <c r="X183" s="222"/>
      <c r="Y183" s="222"/>
      <c r="Z183" s="222"/>
      <c r="AA183" s="222"/>
      <c r="AB183" s="222"/>
      <c r="AC183" s="222"/>
      <c r="AD183" s="223"/>
      <c r="AE183" s="227">
        <f>SUM(ROUND((AE171),2))</f>
        <v>4121.8100000000004</v>
      </c>
      <c r="AF183" s="228"/>
      <c r="AG183" s="228"/>
      <c r="AH183" s="228"/>
      <c r="AI183" s="228"/>
      <c r="AJ183" s="229"/>
    </row>
    <row r="184" spans="1:36" ht="6" customHeight="1">
      <c r="A184" s="224"/>
      <c r="B184" s="225"/>
      <c r="C184" s="225"/>
      <c r="D184" s="225"/>
      <c r="E184" s="225"/>
      <c r="F184" s="225"/>
      <c r="G184" s="225"/>
      <c r="H184" s="225"/>
      <c r="I184" s="225"/>
      <c r="J184" s="225"/>
      <c r="K184" s="225"/>
      <c r="L184" s="225"/>
      <c r="M184" s="225"/>
      <c r="N184" s="225"/>
      <c r="O184" s="225"/>
      <c r="P184" s="225"/>
      <c r="Q184" s="225"/>
      <c r="R184" s="225"/>
      <c r="S184" s="225"/>
      <c r="T184" s="225"/>
      <c r="U184" s="225"/>
      <c r="V184" s="225"/>
      <c r="W184" s="225"/>
      <c r="X184" s="225"/>
      <c r="Y184" s="225"/>
      <c r="Z184" s="225"/>
      <c r="AA184" s="225"/>
      <c r="AB184" s="225"/>
      <c r="AC184" s="225"/>
      <c r="AD184" s="226"/>
      <c r="AE184" s="230"/>
      <c r="AF184" s="231"/>
      <c r="AG184" s="231"/>
      <c r="AH184" s="231"/>
      <c r="AI184" s="231"/>
      <c r="AJ184" s="232"/>
    </row>
    <row r="187" spans="1:36" ht="6" customHeight="1">
      <c r="A187" s="233" t="s">
        <v>196</v>
      </c>
      <c r="B187" s="234"/>
      <c r="C187" s="234"/>
      <c r="D187" s="234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  <c r="S187" s="234"/>
      <c r="T187" s="234"/>
      <c r="U187" s="234"/>
      <c r="V187" s="234"/>
      <c r="W187" s="234"/>
      <c r="X187" s="234"/>
      <c r="Y187" s="234"/>
      <c r="Z187" s="234"/>
      <c r="AA187" s="234"/>
      <c r="AB187" s="234"/>
      <c r="AC187" s="234"/>
      <c r="AD187" s="234"/>
      <c r="AE187" s="234"/>
      <c r="AF187" s="234"/>
      <c r="AG187" s="234"/>
      <c r="AH187" s="234"/>
      <c r="AI187" s="234"/>
      <c r="AJ187" s="235"/>
    </row>
    <row r="188" spans="1:36" ht="6" customHeight="1">
      <c r="A188" s="236"/>
      <c r="B188" s="237"/>
      <c r="C188" s="237"/>
      <c r="D188" s="237"/>
      <c r="E188" s="237"/>
      <c r="F188" s="237"/>
      <c r="G188" s="237"/>
      <c r="H188" s="237"/>
      <c r="I188" s="237"/>
      <c r="J188" s="237"/>
      <c r="K188" s="237"/>
      <c r="L188" s="237"/>
      <c r="M188" s="237"/>
      <c r="N188" s="237"/>
      <c r="O188" s="237"/>
      <c r="P188" s="237"/>
      <c r="Q188" s="237"/>
      <c r="R188" s="237"/>
      <c r="S188" s="237"/>
      <c r="T188" s="237"/>
      <c r="U188" s="237"/>
      <c r="V188" s="237"/>
      <c r="W188" s="237"/>
      <c r="X188" s="237"/>
      <c r="Y188" s="237"/>
      <c r="Z188" s="237"/>
      <c r="AA188" s="237"/>
      <c r="AB188" s="237"/>
      <c r="AC188" s="237"/>
      <c r="AD188" s="237"/>
      <c r="AE188" s="237"/>
      <c r="AF188" s="237"/>
      <c r="AG188" s="237"/>
      <c r="AH188" s="237"/>
      <c r="AI188" s="237"/>
      <c r="AJ188" s="238"/>
    </row>
    <row r="189" spans="1:36" ht="6" customHeight="1">
      <c r="A189" s="68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69"/>
      <c r="AE189" s="69"/>
      <c r="AF189" s="69"/>
      <c r="AG189" s="69"/>
      <c r="AH189" s="69"/>
      <c r="AI189" s="69"/>
      <c r="AJ189" s="70"/>
    </row>
    <row r="190" spans="1:36" ht="6" customHeight="1">
      <c r="A190" s="239" t="s">
        <v>197</v>
      </c>
      <c r="B190" s="240"/>
      <c r="C190" s="240"/>
      <c r="D190" s="240"/>
      <c r="E190" s="240"/>
      <c r="F190" s="240"/>
      <c r="G190" s="240"/>
      <c r="H190" s="240"/>
      <c r="I190" s="240"/>
      <c r="J190" s="240"/>
      <c r="K190" s="240"/>
      <c r="L190" s="240"/>
      <c r="M190" s="240"/>
      <c r="N190" s="240"/>
      <c r="O190" s="240"/>
      <c r="P190" s="240"/>
      <c r="Q190" s="240"/>
      <c r="R190" s="240"/>
      <c r="S190" s="240"/>
      <c r="T190" s="240"/>
      <c r="U190" s="240"/>
      <c r="V190" s="240"/>
      <c r="W190" s="240"/>
      <c r="X190" s="240"/>
      <c r="Y190" s="240"/>
      <c r="Z190" s="240"/>
      <c r="AA190" s="240"/>
      <c r="AB190" s="240"/>
      <c r="AC190" s="241"/>
      <c r="AD190" s="245" t="s">
        <v>5</v>
      </c>
      <c r="AE190" s="245"/>
      <c r="AF190" s="245"/>
      <c r="AG190" s="245"/>
      <c r="AH190" s="245"/>
      <c r="AI190" s="245"/>
      <c r="AJ190" s="245"/>
    </row>
    <row r="191" spans="1:36" ht="6" customHeight="1">
      <c r="A191" s="242"/>
      <c r="B191" s="243"/>
      <c r="C191" s="243"/>
      <c r="D191" s="243"/>
      <c r="E191" s="243"/>
      <c r="F191" s="243"/>
      <c r="G191" s="243"/>
      <c r="H191" s="243"/>
      <c r="I191" s="243"/>
      <c r="J191" s="243"/>
      <c r="K191" s="243"/>
      <c r="L191" s="243"/>
      <c r="M191" s="243"/>
      <c r="N191" s="243"/>
      <c r="O191" s="243"/>
      <c r="P191" s="243"/>
      <c r="Q191" s="243"/>
      <c r="R191" s="243"/>
      <c r="S191" s="243"/>
      <c r="T191" s="243"/>
      <c r="U191" s="243"/>
      <c r="V191" s="243"/>
      <c r="W191" s="243"/>
      <c r="X191" s="243"/>
      <c r="Y191" s="243"/>
      <c r="Z191" s="243"/>
      <c r="AA191" s="243"/>
      <c r="AB191" s="243"/>
      <c r="AC191" s="244"/>
      <c r="AD191" s="245"/>
      <c r="AE191" s="245"/>
      <c r="AF191" s="245"/>
      <c r="AG191" s="245"/>
      <c r="AH191" s="245"/>
      <c r="AI191" s="245"/>
      <c r="AJ191" s="245"/>
    </row>
    <row r="192" spans="1:36" ht="6" customHeight="1">
      <c r="A192" s="208" t="s">
        <v>0</v>
      </c>
      <c r="B192" s="208"/>
      <c r="C192" s="209" t="s">
        <v>198</v>
      </c>
      <c r="D192" s="210"/>
      <c r="E192" s="210"/>
      <c r="F192" s="210"/>
      <c r="G192" s="210"/>
      <c r="H192" s="210"/>
      <c r="I192" s="210"/>
      <c r="J192" s="210"/>
      <c r="K192" s="210"/>
      <c r="L192" s="210"/>
      <c r="M192" s="210"/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3"/>
      <c r="Z192" s="213"/>
      <c r="AA192" s="213"/>
      <c r="AB192" s="213"/>
      <c r="AC192" s="214"/>
      <c r="AD192" s="246">
        <f>AE183</f>
        <v>4121.8100000000004</v>
      </c>
      <c r="AE192" s="247"/>
      <c r="AF192" s="247"/>
      <c r="AG192" s="247"/>
      <c r="AH192" s="247"/>
      <c r="AI192" s="247"/>
      <c r="AJ192" s="248"/>
    </row>
    <row r="193" spans="1:36" ht="6" customHeight="1">
      <c r="A193" s="208"/>
      <c r="B193" s="208"/>
      <c r="C193" s="211"/>
      <c r="D193" s="212"/>
      <c r="E193" s="212"/>
      <c r="F193" s="212"/>
      <c r="G193" s="212"/>
      <c r="H193" s="212"/>
      <c r="I193" s="212"/>
      <c r="J193" s="212"/>
      <c r="K193" s="212"/>
      <c r="L193" s="212"/>
      <c r="M193" s="212"/>
      <c r="N193" s="212"/>
      <c r="O193" s="212"/>
      <c r="P193" s="212"/>
      <c r="Q193" s="212"/>
      <c r="R193" s="212"/>
      <c r="S193" s="212"/>
      <c r="T193" s="212"/>
      <c r="U193" s="212"/>
      <c r="V193" s="212"/>
      <c r="W193" s="212"/>
      <c r="X193" s="212"/>
      <c r="Y193" s="213"/>
      <c r="Z193" s="213"/>
      <c r="AA193" s="213"/>
      <c r="AB193" s="213"/>
      <c r="AC193" s="214"/>
      <c r="AD193" s="249"/>
      <c r="AE193" s="250"/>
      <c r="AF193" s="250"/>
      <c r="AG193" s="250"/>
      <c r="AH193" s="250"/>
      <c r="AI193" s="250"/>
      <c r="AJ193" s="251"/>
    </row>
    <row r="194" spans="1:36" ht="6" customHeight="1">
      <c r="A194" s="208" t="s">
        <v>2</v>
      </c>
      <c r="B194" s="208"/>
      <c r="C194" s="209" t="s">
        <v>253</v>
      </c>
      <c r="D194" s="210"/>
      <c r="E194" s="210"/>
      <c r="F194" s="210"/>
      <c r="G194" s="210"/>
      <c r="H194" s="210"/>
      <c r="I194" s="210"/>
      <c r="J194" s="210"/>
      <c r="K194" s="210"/>
      <c r="L194" s="210"/>
      <c r="M194" s="210"/>
      <c r="N194" s="210"/>
      <c r="O194" s="210"/>
      <c r="P194" s="210"/>
      <c r="Q194" s="210"/>
      <c r="R194" s="210"/>
      <c r="S194" s="210"/>
      <c r="T194" s="210"/>
      <c r="U194" s="210"/>
      <c r="V194" s="210"/>
      <c r="W194" s="210"/>
      <c r="X194" s="210"/>
      <c r="Y194" s="213"/>
      <c r="Z194" s="213"/>
      <c r="AA194" s="213"/>
      <c r="AB194" s="213"/>
      <c r="AC194" s="214"/>
      <c r="AD194" s="215">
        <f>AD192*AD25</f>
        <v>148385.16</v>
      </c>
      <c r="AE194" s="216"/>
      <c r="AF194" s="216"/>
      <c r="AG194" s="216"/>
      <c r="AH194" s="216"/>
      <c r="AI194" s="216"/>
      <c r="AJ194" s="217"/>
    </row>
    <row r="195" spans="1:36" ht="6" customHeight="1">
      <c r="A195" s="208"/>
      <c r="B195" s="208"/>
      <c r="C195" s="211"/>
      <c r="D195" s="212"/>
      <c r="E195" s="212"/>
      <c r="F195" s="212"/>
      <c r="G195" s="212"/>
      <c r="H195" s="212"/>
      <c r="I195" s="212"/>
      <c r="J195" s="212"/>
      <c r="K195" s="212"/>
      <c r="L195" s="212"/>
      <c r="M195" s="212"/>
      <c r="N195" s="212"/>
      <c r="O195" s="212"/>
      <c r="P195" s="212"/>
      <c r="Q195" s="212"/>
      <c r="R195" s="212"/>
      <c r="S195" s="212"/>
      <c r="T195" s="212"/>
      <c r="U195" s="212"/>
      <c r="V195" s="212"/>
      <c r="W195" s="212"/>
      <c r="X195" s="212"/>
      <c r="Y195" s="213"/>
      <c r="Z195" s="213"/>
      <c r="AA195" s="213"/>
      <c r="AB195" s="213"/>
      <c r="AC195" s="214"/>
      <c r="AD195" s="218"/>
      <c r="AE195" s="219"/>
      <c r="AF195" s="219"/>
      <c r="AG195" s="219"/>
      <c r="AH195" s="219"/>
      <c r="AI195" s="219"/>
      <c r="AJ195" s="220"/>
    </row>
  </sheetData>
  <mergeCells count="374">
    <mergeCell ref="A194:B195"/>
    <mergeCell ref="C194:X195"/>
    <mergeCell ref="Y194:AC195"/>
    <mergeCell ref="AD194:AJ195"/>
    <mergeCell ref="A183:AD184"/>
    <mergeCell ref="AE183:AJ184"/>
    <mergeCell ref="A187:AJ188"/>
    <mergeCell ref="A190:AC191"/>
    <mergeCell ref="AD190:AJ191"/>
    <mergeCell ref="A192:B193"/>
    <mergeCell ref="C192:X193"/>
    <mergeCell ref="Y192:AC193"/>
    <mergeCell ref="AD192:AJ193"/>
    <mergeCell ref="A171:L182"/>
    <mergeCell ref="M171:Q182"/>
    <mergeCell ref="R171:V182"/>
    <mergeCell ref="W171:AA182"/>
    <mergeCell ref="AB171:AD182"/>
    <mergeCell ref="AE171:AJ182"/>
    <mergeCell ref="A169:L170"/>
    <mergeCell ref="M169:Q170"/>
    <mergeCell ref="R169:V170"/>
    <mergeCell ref="W169:AA170"/>
    <mergeCell ref="AB169:AD170"/>
    <mergeCell ref="AE169:AJ170"/>
    <mergeCell ref="A160:AJ161"/>
    <mergeCell ref="A162:AJ162"/>
    <mergeCell ref="A163:L168"/>
    <mergeCell ref="M163:Q168"/>
    <mergeCell ref="R163:V168"/>
    <mergeCell ref="W163:AA168"/>
    <mergeCell ref="AB163:AD168"/>
    <mergeCell ref="AE163:AJ168"/>
    <mergeCell ref="A156:AC156"/>
    <mergeCell ref="AD156:AJ156"/>
    <mergeCell ref="A157:B157"/>
    <mergeCell ref="C157:AC157"/>
    <mergeCell ref="AD157:AJ157"/>
    <mergeCell ref="A158:AC158"/>
    <mergeCell ref="AD158:AJ158"/>
    <mergeCell ref="A154:B154"/>
    <mergeCell ref="C154:AC154"/>
    <mergeCell ref="AD154:AJ154"/>
    <mergeCell ref="A155:B155"/>
    <mergeCell ref="C155:AC155"/>
    <mergeCell ref="AD155:AJ155"/>
    <mergeCell ref="A152:B152"/>
    <mergeCell ref="C152:AC152"/>
    <mergeCell ref="AD152:AJ152"/>
    <mergeCell ref="A153:B153"/>
    <mergeCell ref="C153:AC153"/>
    <mergeCell ref="AD153:AJ153"/>
    <mergeCell ref="A146:AC146"/>
    <mergeCell ref="AD146:AJ146"/>
    <mergeCell ref="A148:AJ148"/>
    <mergeCell ref="A150:AC150"/>
    <mergeCell ref="AD150:AJ150"/>
    <mergeCell ref="A151:B151"/>
    <mergeCell ref="C151:AC151"/>
    <mergeCell ref="AD151:AJ151"/>
    <mergeCell ref="AD143:AJ143"/>
    <mergeCell ref="A144:B144"/>
    <mergeCell ref="C144:X144"/>
    <mergeCell ref="Y144:AC144"/>
    <mergeCell ref="AD144:AJ144"/>
    <mergeCell ref="A145:B145"/>
    <mergeCell ref="C145:X145"/>
    <mergeCell ref="Y145:AC145"/>
    <mergeCell ref="AD145:AJ145"/>
    <mergeCell ref="C141:X141"/>
    <mergeCell ref="A142:B142"/>
    <mergeCell ref="C142:X142"/>
    <mergeCell ref="A143:B143"/>
    <mergeCell ref="C143:X143"/>
    <mergeCell ref="Y143:AC143"/>
    <mergeCell ref="A139:B139"/>
    <mergeCell ref="C139:X139"/>
    <mergeCell ref="Y139:AC139"/>
    <mergeCell ref="AD139:AJ139"/>
    <mergeCell ref="A140:B140"/>
    <mergeCell ref="C140:X140"/>
    <mergeCell ref="Y140:AC140"/>
    <mergeCell ref="AD140:AJ140"/>
    <mergeCell ref="A135:AC135"/>
    <mergeCell ref="AD135:AJ135"/>
    <mergeCell ref="A137:AJ137"/>
    <mergeCell ref="A138:B138"/>
    <mergeCell ref="C138:X138"/>
    <mergeCell ref="Y138:AC138"/>
    <mergeCell ref="AD138:AJ138"/>
    <mergeCell ref="A133:B133"/>
    <mergeCell ref="Y133:AC133"/>
    <mergeCell ref="AD133:AJ133"/>
    <mergeCell ref="A134:B134"/>
    <mergeCell ref="Y134:AC134"/>
    <mergeCell ref="AD134:AJ134"/>
    <mergeCell ref="A130:AJ130"/>
    <mergeCell ref="A131:B131"/>
    <mergeCell ref="AD131:AJ131"/>
    <mergeCell ref="A132:B132"/>
    <mergeCell ref="Y132:AC132"/>
    <mergeCell ref="AD132:AJ132"/>
    <mergeCell ref="A127:B127"/>
    <mergeCell ref="C127:AC127"/>
    <mergeCell ref="AD127:AJ127"/>
    <mergeCell ref="A128:AC128"/>
    <mergeCell ref="AD128:AJ128"/>
    <mergeCell ref="A129:AJ129"/>
    <mergeCell ref="A124:AJ124"/>
    <mergeCell ref="A125:B125"/>
    <mergeCell ref="C125:AC125"/>
    <mergeCell ref="AD125:AJ125"/>
    <mergeCell ref="A126:B126"/>
    <mergeCell ref="C126:AC126"/>
    <mergeCell ref="AD126:AJ126"/>
    <mergeCell ref="A121:B121"/>
    <mergeCell ref="C121:AC121"/>
    <mergeCell ref="AD121:AJ121"/>
    <mergeCell ref="A122:AC122"/>
    <mergeCell ref="AD122:AJ122"/>
    <mergeCell ref="A123:AJ123"/>
    <mergeCell ref="A117:X117"/>
    <mergeCell ref="Y117:AC117"/>
    <mergeCell ref="AD117:AJ117"/>
    <mergeCell ref="A118:AJ118"/>
    <mergeCell ref="A119:AJ119"/>
    <mergeCell ref="A120:B120"/>
    <mergeCell ref="C120:X120"/>
    <mergeCell ref="Y120:AC120"/>
    <mergeCell ref="AD120:AJ120"/>
    <mergeCell ref="A115:B115"/>
    <mergeCell ref="C115:X115"/>
    <mergeCell ref="Y115:AC115"/>
    <mergeCell ref="AD115:AJ115"/>
    <mergeCell ref="A116:B116"/>
    <mergeCell ref="C116:X116"/>
    <mergeCell ref="Y116:AC116"/>
    <mergeCell ref="AD116:AJ116"/>
    <mergeCell ref="A113:B113"/>
    <mergeCell ref="C113:X113"/>
    <mergeCell ref="Y113:AC113"/>
    <mergeCell ref="AD113:AJ113"/>
    <mergeCell ref="A114:B114"/>
    <mergeCell ref="C114:X114"/>
    <mergeCell ref="Y114:AC114"/>
    <mergeCell ref="AD114:AJ114"/>
    <mergeCell ref="A111:B111"/>
    <mergeCell ref="C111:X111"/>
    <mergeCell ref="Y111:AC111"/>
    <mergeCell ref="AD111:AJ111"/>
    <mergeCell ref="A112:B112"/>
    <mergeCell ref="C112:X112"/>
    <mergeCell ref="Y112:AC112"/>
    <mergeCell ref="AD112:AJ112"/>
    <mergeCell ref="A107:AJ107"/>
    <mergeCell ref="A108:AJ108"/>
    <mergeCell ref="A109:AJ109"/>
    <mergeCell ref="A110:B110"/>
    <mergeCell ref="C110:X110"/>
    <mergeCell ref="Y110:AC110"/>
    <mergeCell ref="AD110:AJ110"/>
    <mergeCell ref="A105:B105"/>
    <mergeCell ref="C105:X105"/>
    <mergeCell ref="Y105:AC105"/>
    <mergeCell ref="AD105:AJ105"/>
    <mergeCell ref="A106:X106"/>
    <mergeCell ref="Y106:AC106"/>
    <mergeCell ref="AD106:AJ106"/>
    <mergeCell ref="A103:B103"/>
    <mergeCell ref="C103:X103"/>
    <mergeCell ref="Y103:AC103"/>
    <mergeCell ref="AD103:AJ103"/>
    <mergeCell ref="A104:B104"/>
    <mergeCell ref="C104:X104"/>
    <mergeCell ref="Y104:AC104"/>
    <mergeCell ref="AD104:AJ104"/>
    <mergeCell ref="A101:B101"/>
    <mergeCell ref="C101:X101"/>
    <mergeCell ref="Y101:AC101"/>
    <mergeCell ref="AD101:AJ101"/>
    <mergeCell ref="A102:B102"/>
    <mergeCell ref="C102:X102"/>
    <mergeCell ref="Y102:AC102"/>
    <mergeCell ref="AD102:AJ102"/>
    <mergeCell ref="A98:AJ98"/>
    <mergeCell ref="A99:B99"/>
    <mergeCell ref="C99:X99"/>
    <mergeCell ref="Y99:AC99"/>
    <mergeCell ref="AD99:AJ99"/>
    <mergeCell ref="A100:B100"/>
    <mergeCell ref="C100:X100"/>
    <mergeCell ref="Y100:AC100"/>
    <mergeCell ref="AD100:AJ100"/>
    <mergeCell ref="A95:B95"/>
    <mergeCell ref="C95:AC95"/>
    <mergeCell ref="AD95:AJ95"/>
    <mergeCell ref="A96:AC96"/>
    <mergeCell ref="AD96:AJ96"/>
    <mergeCell ref="A97:AJ97"/>
    <mergeCell ref="A93:B93"/>
    <mergeCell ref="C93:AC93"/>
    <mergeCell ref="AD93:AJ93"/>
    <mergeCell ref="A94:B94"/>
    <mergeCell ref="C94:AC94"/>
    <mergeCell ref="AD94:AJ94"/>
    <mergeCell ref="A89:AC89"/>
    <mergeCell ref="AD89:AJ89"/>
    <mergeCell ref="A90:AJ90"/>
    <mergeCell ref="A91:AJ91"/>
    <mergeCell ref="A92:B92"/>
    <mergeCell ref="C92:AC92"/>
    <mergeCell ref="AD92:AJ92"/>
    <mergeCell ref="A87:B87"/>
    <mergeCell ref="C87:AC87"/>
    <mergeCell ref="AD87:AJ87"/>
    <mergeCell ref="A88:B88"/>
    <mergeCell ref="C88:AC88"/>
    <mergeCell ref="AD88:AJ88"/>
    <mergeCell ref="A85:B85"/>
    <mergeCell ref="C85:AC85"/>
    <mergeCell ref="AD85:AJ85"/>
    <mergeCell ref="A86:B86"/>
    <mergeCell ref="C86:AC86"/>
    <mergeCell ref="AD86:AJ86"/>
    <mergeCell ref="A81:X81"/>
    <mergeCell ref="Y81:AC81"/>
    <mergeCell ref="AD81:AJ81"/>
    <mergeCell ref="A83:AJ83"/>
    <mergeCell ref="A84:B84"/>
    <mergeCell ref="C84:AC84"/>
    <mergeCell ref="AD84:AJ84"/>
    <mergeCell ref="A79:B79"/>
    <mergeCell ref="C79:X79"/>
    <mergeCell ref="Y79:AC79"/>
    <mergeCell ref="AD79:AJ79"/>
    <mergeCell ref="A80:B80"/>
    <mergeCell ref="C80:X80"/>
    <mergeCell ref="Y80:AC80"/>
    <mergeCell ref="AD80:AJ80"/>
    <mergeCell ref="A77:B77"/>
    <mergeCell ref="C77:X77"/>
    <mergeCell ref="Y77:AC77"/>
    <mergeCell ref="AD77:AJ77"/>
    <mergeCell ref="A78:B78"/>
    <mergeCell ref="C78:X78"/>
    <mergeCell ref="Y78:AC78"/>
    <mergeCell ref="AD78:AJ78"/>
    <mergeCell ref="A75:B75"/>
    <mergeCell ref="C75:X75"/>
    <mergeCell ref="Y75:AC75"/>
    <mergeCell ref="AD75:AJ75"/>
    <mergeCell ref="A76:B76"/>
    <mergeCell ref="C76:X76"/>
    <mergeCell ref="Y76:AC76"/>
    <mergeCell ref="AD76:AJ76"/>
    <mergeCell ref="A73:B73"/>
    <mergeCell ref="C73:X73"/>
    <mergeCell ref="Y73:AC73"/>
    <mergeCell ref="AD73:AJ73"/>
    <mergeCell ref="A74:B74"/>
    <mergeCell ref="C74:X74"/>
    <mergeCell ref="Y74:AC74"/>
    <mergeCell ref="AD74:AJ74"/>
    <mergeCell ref="A69:X69"/>
    <mergeCell ref="Y69:AC69"/>
    <mergeCell ref="AD69:AJ69"/>
    <mergeCell ref="A71:AJ71"/>
    <mergeCell ref="A72:B72"/>
    <mergeCell ref="C72:X72"/>
    <mergeCell ref="Y72:AC72"/>
    <mergeCell ref="AD72:AJ72"/>
    <mergeCell ref="A67:B67"/>
    <mergeCell ref="C67:X67"/>
    <mergeCell ref="Y67:AC67"/>
    <mergeCell ref="AD67:AJ67"/>
    <mergeCell ref="A68:B68"/>
    <mergeCell ref="C68:X68"/>
    <mergeCell ref="Y68:AC68"/>
    <mergeCell ref="AD68:AJ68"/>
    <mergeCell ref="A64:AJ64"/>
    <mergeCell ref="A65:AJ65"/>
    <mergeCell ref="A66:B66"/>
    <mergeCell ref="C66:X66"/>
    <mergeCell ref="Y66:AC66"/>
    <mergeCell ref="AD66:AJ66"/>
    <mergeCell ref="A61:B61"/>
    <mergeCell ref="C61:X61"/>
    <mergeCell ref="Y61:AC61"/>
    <mergeCell ref="AD61:AJ61"/>
    <mergeCell ref="A62:AC62"/>
    <mergeCell ref="AD62:AJ62"/>
    <mergeCell ref="A59:B59"/>
    <mergeCell ref="C59:X59"/>
    <mergeCell ref="Y59:AC59"/>
    <mergeCell ref="AD59:AJ59"/>
    <mergeCell ref="A60:B60"/>
    <mergeCell ref="C60:X60"/>
    <mergeCell ref="Y60:AC60"/>
    <mergeCell ref="AD60:AJ60"/>
    <mergeCell ref="A57:B57"/>
    <mergeCell ref="C57:X57"/>
    <mergeCell ref="Y57:AC57"/>
    <mergeCell ref="AD57:AJ57"/>
    <mergeCell ref="A58:B58"/>
    <mergeCell ref="C58:X58"/>
    <mergeCell ref="Y58:AC58"/>
    <mergeCell ref="AD58:AJ58"/>
    <mergeCell ref="A55:B55"/>
    <mergeCell ref="C55:X55"/>
    <mergeCell ref="Y55:AC55"/>
    <mergeCell ref="AD55:AJ55"/>
    <mergeCell ref="A56:B56"/>
    <mergeCell ref="C56:X56"/>
    <mergeCell ref="Y56:AC56"/>
    <mergeCell ref="AD56:AJ56"/>
    <mergeCell ref="A48:B49"/>
    <mergeCell ref="C48:AC49"/>
    <mergeCell ref="AD48:AJ49"/>
    <mergeCell ref="A51:AJ52"/>
    <mergeCell ref="A53:B54"/>
    <mergeCell ref="C53:X54"/>
    <mergeCell ref="Y53:AC54"/>
    <mergeCell ref="AD53:AJ54"/>
    <mergeCell ref="A44:B45"/>
    <mergeCell ref="C44:AC45"/>
    <mergeCell ref="AD44:AJ45"/>
    <mergeCell ref="A46:B47"/>
    <mergeCell ref="C46:AC47"/>
    <mergeCell ref="AD46:AJ47"/>
    <mergeCell ref="A41:B42"/>
    <mergeCell ref="C41:AC42"/>
    <mergeCell ref="AD41:AJ42"/>
    <mergeCell ref="A43:B43"/>
    <mergeCell ref="C43:AC43"/>
    <mergeCell ref="AD43:AJ43"/>
    <mergeCell ref="A33:X33"/>
    <mergeCell ref="Y33:AC33"/>
    <mergeCell ref="AD33:AJ33"/>
    <mergeCell ref="A35:AJ35"/>
    <mergeCell ref="A37:AJ38"/>
    <mergeCell ref="A39:AJ40"/>
    <mergeCell ref="C26:Z27"/>
    <mergeCell ref="A28:AJ29"/>
    <mergeCell ref="A30:P31"/>
    <mergeCell ref="Q30:AJ31"/>
    <mergeCell ref="A32:X32"/>
    <mergeCell ref="Y32:AC32"/>
    <mergeCell ref="AD32:AJ32"/>
    <mergeCell ref="A24:B24"/>
    <mergeCell ref="C24:AC24"/>
    <mergeCell ref="AD24:AJ24"/>
    <mergeCell ref="A25:B25"/>
    <mergeCell ref="C25:AC25"/>
    <mergeCell ref="AD25:AJ25"/>
    <mergeCell ref="A18:AJ18"/>
    <mergeCell ref="A20:AJ21"/>
    <mergeCell ref="A22:B22"/>
    <mergeCell ref="C22:AC22"/>
    <mergeCell ref="AD22:AJ22"/>
    <mergeCell ref="A23:B23"/>
    <mergeCell ref="C23:AC23"/>
    <mergeCell ref="AD23:AJ23"/>
    <mergeCell ref="A10:AJ10"/>
    <mergeCell ref="A11:AJ11"/>
    <mergeCell ref="A12:AJ12"/>
    <mergeCell ref="A13:AJ13"/>
    <mergeCell ref="A14:AJ15"/>
    <mergeCell ref="A16:AJ17"/>
    <mergeCell ref="A2:AJ2"/>
    <mergeCell ref="A3:AJ3"/>
    <mergeCell ref="A4:AJ4"/>
    <mergeCell ref="A5:AJ5"/>
    <mergeCell ref="A8:AJ8"/>
    <mergeCell ref="A9:AJ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8" orientation="portrait" r:id="rId1"/>
  <headerFooter>
    <oddFooter>&amp;L&amp;F&amp;C&amp;P/&amp;N&amp;R&amp;A</oddFooter>
  </headerFooter>
  <rowBreaks count="1" manualBreakCount="1">
    <brk id="146" max="35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showGridLines="0" topLeftCell="A7" workbookViewId="0">
      <selection activeCell="AD86" sqref="AD86:AJ86"/>
    </sheetView>
  </sheetViews>
  <sheetFormatPr defaultColWidth="15.140625" defaultRowHeight="15"/>
  <cols>
    <col min="1" max="11" width="8" style="27" customWidth="1"/>
    <col min="12" max="26" width="7" style="27" customWidth="1"/>
    <col min="27" max="16384" width="15.140625" style="27"/>
  </cols>
  <sheetData>
    <row r="1" spans="1:26" ht="12.75" customHeight="1">
      <c r="A1" s="23"/>
      <c r="B1" s="24"/>
      <c r="C1" s="24"/>
      <c r="D1" s="24"/>
      <c r="E1" s="24"/>
      <c r="F1" s="24"/>
      <c r="G1" s="24"/>
      <c r="H1" s="24"/>
      <c r="I1" s="24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2.75" customHeight="1">
      <c r="A2" s="28"/>
      <c r="B2" s="29"/>
      <c r="C2" s="29"/>
      <c r="D2" s="29"/>
      <c r="E2" s="29"/>
      <c r="F2" s="29"/>
      <c r="G2" s="29"/>
      <c r="H2" s="29"/>
      <c r="I2" s="29"/>
      <c r="J2" s="30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2.75" customHeight="1">
      <c r="A3" s="28"/>
      <c r="B3" s="29"/>
      <c r="C3" s="29"/>
      <c r="D3" s="29"/>
      <c r="E3" s="29"/>
      <c r="F3" s="29"/>
      <c r="G3" s="29"/>
      <c r="H3" s="29"/>
      <c r="I3" s="29"/>
      <c r="J3" s="30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2.75" customHeight="1">
      <c r="A4" s="28"/>
      <c r="B4" s="29"/>
      <c r="C4" s="29"/>
      <c r="D4" s="29"/>
      <c r="E4" s="29"/>
      <c r="F4" s="29"/>
      <c r="G4" s="29"/>
      <c r="H4" s="29"/>
      <c r="I4" s="29"/>
      <c r="J4" s="30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2.75" customHeight="1">
      <c r="A5" s="28"/>
      <c r="B5" s="29"/>
      <c r="C5" s="29"/>
      <c r="D5" s="29"/>
      <c r="E5" s="29"/>
      <c r="F5" s="29"/>
      <c r="G5" s="29"/>
      <c r="H5" s="29"/>
      <c r="I5" s="29"/>
      <c r="J5" s="30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12.75" customHeight="1">
      <c r="A6" s="28"/>
      <c r="B6" s="29"/>
      <c r="C6" s="29"/>
      <c r="D6" s="29"/>
      <c r="E6" s="29"/>
      <c r="F6" s="29"/>
      <c r="G6" s="29"/>
      <c r="H6" s="29"/>
      <c r="I6" s="29"/>
      <c r="J6" s="30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4.5" customHeight="1">
      <c r="A7" s="207"/>
      <c r="B7" s="200"/>
      <c r="C7" s="200"/>
      <c r="D7" s="200"/>
      <c r="E7" s="200"/>
      <c r="F7" s="200"/>
      <c r="G7" s="200"/>
      <c r="H7" s="200"/>
      <c r="I7" s="200"/>
      <c r="J7" s="201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2.75" customHeight="1">
      <c r="A8" s="28"/>
      <c r="B8" s="29"/>
      <c r="C8" s="29"/>
      <c r="D8" s="29"/>
      <c r="E8" s="29"/>
      <c r="F8" s="29"/>
      <c r="G8" s="29"/>
      <c r="H8" s="29"/>
      <c r="I8" s="29"/>
      <c r="J8" s="30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2.75" customHeight="1">
      <c r="A9" s="28"/>
      <c r="B9" s="29"/>
      <c r="C9" s="29"/>
      <c r="D9" s="29"/>
      <c r="E9" s="29"/>
      <c r="F9" s="29"/>
      <c r="G9" s="29"/>
      <c r="H9" s="29"/>
      <c r="I9" s="29"/>
      <c r="J9" s="30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12.75" customHeight="1">
      <c r="A10" s="28"/>
      <c r="B10" s="29"/>
      <c r="C10" s="29"/>
      <c r="D10" s="29"/>
      <c r="E10" s="29"/>
      <c r="F10" s="29"/>
      <c r="G10" s="29"/>
      <c r="H10" s="29"/>
      <c r="I10" s="29"/>
      <c r="J10" s="30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2.75" customHeight="1">
      <c r="A11" s="28"/>
      <c r="B11" s="29"/>
      <c r="C11" s="29"/>
      <c r="D11" s="29"/>
      <c r="E11" s="29"/>
      <c r="F11" s="29"/>
      <c r="G11" s="29"/>
      <c r="H11" s="29"/>
      <c r="I11" s="29"/>
      <c r="J11" s="30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2.75" customHeight="1">
      <c r="A12" s="28"/>
      <c r="B12" s="29"/>
      <c r="C12" s="29"/>
      <c r="D12" s="29"/>
      <c r="E12" s="29"/>
      <c r="F12" s="29"/>
      <c r="G12" s="29"/>
      <c r="H12" s="29"/>
      <c r="I12" s="29"/>
      <c r="J12" s="30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2.75" customHeight="1">
      <c r="A13" s="28"/>
      <c r="B13" s="29"/>
      <c r="C13" s="29"/>
      <c r="D13" s="29"/>
      <c r="E13" s="29"/>
      <c r="F13" s="29"/>
      <c r="G13" s="29"/>
      <c r="H13" s="29"/>
      <c r="I13" s="29"/>
      <c r="J13" s="30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12.75" customHeight="1">
      <c r="A14" s="28"/>
      <c r="B14" s="29"/>
      <c r="C14" s="29"/>
      <c r="D14" s="29"/>
      <c r="E14" s="29"/>
      <c r="F14" s="29"/>
      <c r="G14" s="29"/>
      <c r="H14" s="29"/>
      <c r="I14" s="29"/>
      <c r="J14" s="30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12.75" customHeight="1">
      <c r="A15" s="28"/>
      <c r="B15" s="29"/>
      <c r="C15" s="29"/>
      <c r="D15" s="29"/>
      <c r="E15" s="29"/>
      <c r="F15" s="29"/>
      <c r="G15" s="29"/>
      <c r="H15" s="29"/>
      <c r="I15" s="29"/>
      <c r="J15" s="30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2.75" customHeight="1">
      <c r="A16" s="28"/>
      <c r="B16" s="29"/>
      <c r="C16" s="29"/>
      <c r="D16" s="29"/>
      <c r="E16" s="29"/>
      <c r="F16" s="29"/>
      <c r="G16" s="29"/>
      <c r="H16" s="29"/>
      <c r="I16" s="29"/>
      <c r="J16" s="30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2.75" customHeight="1">
      <c r="A17" s="28"/>
      <c r="B17" s="29"/>
      <c r="C17" s="29"/>
      <c r="D17" s="29"/>
      <c r="E17" s="29"/>
      <c r="F17" s="29"/>
      <c r="G17" s="29"/>
      <c r="H17" s="29"/>
      <c r="I17" s="29"/>
      <c r="J17" s="30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2.75" customHeight="1">
      <c r="A18" s="28"/>
      <c r="B18" s="29"/>
      <c r="C18" s="29"/>
      <c r="D18" s="29"/>
      <c r="E18" s="29"/>
      <c r="F18" s="29"/>
      <c r="G18" s="29"/>
      <c r="H18" s="29"/>
      <c r="I18" s="29"/>
      <c r="J18" s="30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2.75" customHeight="1">
      <c r="A19" s="28"/>
      <c r="B19" s="29"/>
      <c r="C19" s="29"/>
      <c r="D19" s="29"/>
      <c r="E19" s="29"/>
      <c r="F19" s="29"/>
      <c r="G19" s="29"/>
      <c r="H19" s="29"/>
      <c r="I19" s="29"/>
      <c r="J19" s="30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2.75" customHeight="1">
      <c r="A20" s="28"/>
      <c r="B20" s="29"/>
      <c r="C20" s="29"/>
      <c r="D20" s="29"/>
      <c r="E20" s="29"/>
      <c r="F20" s="29"/>
      <c r="G20" s="29"/>
      <c r="H20" s="29"/>
      <c r="I20" s="29"/>
      <c r="J20" s="30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2.75" customHeight="1">
      <c r="A21" s="194" t="s">
        <v>261</v>
      </c>
      <c r="B21" s="195"/>
      <c r="C21" s="195"/>
      <c r="D21" s="195"/>
      <c r="E21" s="195"/>
      <c r="F21" s="195"/>
      <c r="G21" s="195"/>
      <c r="H21" s="195"/>
      <c r="I21" s="195"/>
      <c r="J21" s="19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2.75" customHeight="1">
      <c r="A22" s="197"/>
      <c r="B22" s="198"/>
      <c r="C22" s="198"/>
      <c r="D22" s="198"/>
      <c r="E22" s="198"/>
      <c r="F22" s="198"/>
      <c r="G22" s="198"/>
      <c r="H22" s="198"/>
      <c r="I22" s="198"/>
      <c r="J22" s="19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2.75" customHeight="1">
      <c r="A23" s="197"/>
      <c r="B23" s="198"/>
      <c r="C23" s="198"/>
      <c r="D23" s="198"/>
      <c r="E23" s="198"/>
      <c r="F23" s="198"/>
      <c r="G23" s="198"/>
      <c r="H23" s="198"/>
      <c r="I23" s="198"/>
      <c r="J23" s="19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2.75" customHeight="1">
      <c r="A24" s="197"/>
      <c r="B24" s="198"/>
      <c r="C24" s="198"/>
      <c r="D24" s="198"/>
      <c r="E24" s="198"/>
      <c r="F24" s="198"/>
      <c r="G24" s="198"/>
      <c r="H24" s="198"/>
      <c r="I24" s="198"/>
      <c r="J24" s="19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2.75" customHeight="1">
      <c r="A25" s="197"/>
      <c r="B25" s="195"/>
      <c r="C25" s="195"/>
      <c r="D25" s="195"/>
      <c r="E25" s="195"/>
      <c r="F25" s="195"/>
      <c r="G25" s="195"/>
      <c r="H25" s="195"/>
      <c r="I25" s="195"/>
      <c r="J25" s="19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2.75" customHeight="1">
      <c r="A26" s="199"/>
      <c r="B26" s="200"/>
      <c r="C26" s="200"/>
      <c r="D26" s="200"/>
      <c r="E26" s="200"/>
      <c r="F26" s="200"/>
      <c r="G26" s="200"/>
      <c r="H26" s="200"/>
      <c r="I26" s="200"/>
      <c r="J26" s="201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2.75" customHeight="1">
      <c r="A27" s="202"/>
      <c r="B27" s="200"/>
      <c r="C27" s="200"/>
      <c r="D27" s="200"/>
      <c r="E27" s="200"/>
      <c r="F27" s="200"/>
      <c r="G27" s="200"/>
      <c r="H27" s="200"/>
      <c r="I27" s="200"/>
      <c r="J27" s="201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2.75" customHeight="1">
      <c r="A28" s="28"/>
      <c r="B28" s="29"/>
      <c r="C28" s="29"/>
      <c r="D28" s="29"/>
      <c r="E28" s="29"/>
      <c r="F28" s="29"/>
      <c r="G28" s="29"/>
      <c r="H28" s="29"/>
      <c r="I28" s="29"/>
      <c r="J28" s="30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2.75" customHeight="1">
      <c r="A29" s="28"/>
      <c r="B29" s="29"/>
      <c r="C29" s="29"/>
      <c r="D29" s="29"/>
      <c r="E29" s="29"/>
      <c r="F29" s="29"/>
      <c r="G29" s="29"/>
      <c r="H29" s="29"/>
      <c r="I29" s="29"/>
      <c r="J29" s="30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2.75" customHeight="1">
      <c r="A30" s="28"/>
      <c r="B30" s="29"/>
      <c r="C30" s="29"/>
      <c r="D30" s="29"/>
      <c r="E30" s="29"/>
      <c r="F30" s="29"/>
      <c r="G30" s="29"/>
      <c r="H30" s="29"/>
      <c r="I30" s="29"/>
      <c r="J30" s="30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2.75" customHeight="1">
      <c r="A31" s="28"/>
      <c r="B31" s="29"/>
      <c r="C31" s="29"/>
      <c r="D31" s="29"/>
      <c r="E31" s="29"/>
      <c r="F31" s="29"/>
      <c r="G31" s="29"/>
      <c r="H31" s="29"/>
      <c r="I31" s="29"/>
      <c r="J31" s="30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2.75" customHeight="1">
      <c r="A32" s="28"/>
      <c r="B32" s="29"/>
      <c r="C32" s="29"/>
      <c r="D32" s="29"/>
      <c r="E32" s="29"/>
      <c r="F32" s="29"/>
      <c r="G32" s="29"/>
      <c r="H32" s="29"/>
      <c r="I32" s="29"/>
      <c r="J32" s="30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2.75" customHeight="1">
      <c r="A33" s="28"/>
      <c r="B33" s="29"/>
      <c r="C33" s="29"/>
      <c r="D33" s="29"/>
      <c r="E33" s="29"/>
      <c r="F33" s="29"/>
      <c r="G33" s="29"/>
      <c r="H33" s="29"/>
      <c r="I33" s="29"/>
      <c r="J33" s="30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2.75" customHeight="1">
      <c r="A34" s="28"/>
      <c r="B34" s="29"/>
      <c r="C34" s="29"/>
      <c r="D34" s="29"/>
      <c r="E34" s="29"/>
      <c r="F34" s="29"/>
      <c r="G34" s="29"/>
      <c r="H34" s="29"/>
      <c r="I34" s="29"/>
      <c r="J34" s="30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2.75" customHeight="1">
      <c r="A35" s="28"/>
      <c r="B35" s="29"/>
      <c r="C35" s="29"/>
      <c r="D35" s="29"/>
      <c r="E35" s="29"/>
      <c r="F35" s="29"/>
      <c r="G35" s="29"/>
      <c r="H35" s="29"/>
      <c r="I35" s="29"/>
      <c r="J35" s="30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2.75" customHeight="1">
      <c r="A36" s="203" t="s">
        <v>84</v>
      </c>
      <c r="B36" s="204"/>
      <c r="C36" s="204"/>
      <c r="D36" s="204"/>
      <c r="E36" s="204"/>
      <c r="F36" s="204"/>
      <c r="G36" s="204"/>
      <c r="H36" s="204"/>
      <c r="I36" s="204"/>
      <c r="J36" s="205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2.75" customHeight="1">
      <c r="A37" s="206"/>
      <c r="B37" s="204"/>
      <c r="C37" s="204"/>
      <c r="D37" s="204"/>
      <c r="E37" s="204"/>
      <c r="F37" s="204"/>
      <c r="G37" s="204"/>
      <c r="H37" s="204"/>
      <c r="I37" s="204"/>
      <c r="J37" s="205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2.75" customHeight="1">
      <c r="A38" s="28"/>
      <c r="B38" s="29"/>
      <c r="C38" s="29"/>
      <c r="D38" s="29"/>
      <c r="E38" s="29"/>
      <c r="F38" s="29"/>
      <c r="G38" s="29"/>
      <c r="H38" s="29"/>
      <c r="I38" s="29"/>
      <c r="J38" s="30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12.75" customHeight="1">
      <c r="A39" s="28"/>
      <c r="B39" s="29"/>
      <c r="C39" s="29"/>
      <c r="D39" s="29"/>
      <c r="E39" s="29"/>
      <c r="F39" s="29"/>
      <c r="G39" s="29"/>
      <c r="H39" s="29"/>
      <c r="I39" s="29"/>
      <c r="J39" s="30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2.75" customHeight="1">
      <c r="A40" s="28"/>
      <c r="B40" s="29"/>
      <c r="C40" s="29"/>
      <c r="D40" s="29"/>
      <c r="E40" s="29"/>
      <c r="F40" s="29"/>
      <c r="G40" s="29"/>
      <c r="H40" s="29"/>
      <c r="I40" s="29"/>
      <c r="J40" s="30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12.75" customHeight="1">
      <c r="A41" s="28"/>
      <c r="B41" s="29"/>
      <c r="C41" s="29"/>
      <c r="D41" s="29"/>
      <c r="E41" s="29"/>
      <c r="F41" s="29"/>
      <c r="G41" s="29"/>
      <c r="H41" s="29"/>
      <c r="I41" s="29"/>
      <c r="J41" s="30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2.75" customHeight="1">
      <c r="A42" s="28"/>
      <c r="B42" s="29"/>
      <c r="C42" s="29"/>
      <c r="D42" s="29"/>
      <c r="E42" s="29"/>
      <c r="F42" s="29"/>
      <c r="G42" s="29"/>
      <c r="H42" s="29"/>
      <c r="I42" s="29"/>
      <c r="J42" s="30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2.75" customHeight="1">
      <c r="A43" s="28"/>
      <c r="B43" s="29"/>
      <c r="C43" s="29"/>
      <c r="D43" s="29"/>
      <c r="E43" s="29"/>
      <c r="F43" s="29"/>
      <c r="G43" s="29"/>
      <c r="H43" s="29"/>
      <c r="I43" s="29"/>
      <c r="J43" s="30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2.75" customHeight="1">
      <c r="A44" s="28"/>
      <c r="B44" s="29"/>
      <c r="C44" s="29"/>
      <c r="D44" s="29"/>
      <c r="E44" s="29"/>
      <c r="F44" s="29"/>
      <c r="G44" s="29"/>
      <c r="H44" s="29"/>
      <c r="I44" s="29"/>
      <c r="J44" s="30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2.75" customHeight="1">
      <c r="A45" s="28"/>
      <c r="B45" s="29"/>
      <c r="C45" s="29"/>
      <c r="D45" s="29"/>
      <c r="E45" s="29"/>
      <c r="F45" s="29"/>
      <c r="G45" s="29"/>
      <c r="H45" s="29"/>
      <c r="I45" s="29"/>
      <c r="J45" s="30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2.75" customHeight="1">
      <c r="A46" s="28"/>
      <c r="B46" s="29"/>
      <c r="C46" s="29"/>
      <c r="D46" s="29"/>
      <c r="E46" s="29"/>
      <c r="F46" s="29"/>
      <c r="G46" s="29"/>
      <c r="H46" s="29"/>
      <c r="I46" s="29"/>
      <c r="J46" s="30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2.75" customHeight="1">
      <c r="A47" s="28"/>
      <c r="B47" s="29"/>
      <c r="C47" s="29"/>
      <c r="D47" s="29"/>
      <c r="E47" s="29"/>
      <c r="F47" s="29"/>
      <c r="G47" s="29"/>
      <c r="H47" s="29"/>
      <c r="I47" s="29"/>
      <c r="J47" s="30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2.75" customHeight="1">
      <c r="A48" s="28"/>
      <c r="B48" s="29"/>
      <c r="C48" s="29"/>
      <c r="D48" s="29"/>
      <c r="E48" s="29"/>
      <c r="F48" s="29"/>
      <c r="G48" s="29"/>
      <c r="H48" s="29"/>
      <c r="I48" s="29"/>
      <c r="J48" s="30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2.75" customHeight="1">
      <c r="A49" s="28"/>
      <c r="B49" s="29"/>
      <c r="C49" s="29"/>
      <c r="D49" s="29"/>
      <c r="E49" s="29"/>
      <c r="F49" s="29"/>
      <c r="G49" s="29"/>
      <c r="H49" s="29"/>
      <c r="I49" s="29"/>
      <c r="J49" s="30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2.75" customHeight="1">
      <c r="A50" s="28"/>
      <c r="B50" s="29"/>
      <c r="C50" s="29"/>
      <c r="D50" s="29"/>
      <c r="E50" s="29"/>
      <c r="F50" s="29"/>
      <c r="G50" s="29"/>
      <c r="H50" s="29"/>
      <c r="I50" s="29"/>
      <c r="J50" s="30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2.75" customHeight="1">
      <c r="A51" s="28"/>
      <c r="B51" s="29"/>
      <c r="C51" s="29"/>
      <c r="D51" s="29"/>
      <c r="E51" s="29"/>
      <c r="F51" s="29"/>
      <c r="G51" s="29"/>
      <c r="H51" s="29"/>
      <c r="I51" s="29"/>
      <c r="J51" s="30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2.75" customHeight="1">
      <c r="A52" s="28"/>
      <c r="B52" s="29"/>
      <c r="C52" s="29"/>
      <c r="D52" s="29"/>
      <c r="E52" s="29"/>
      <c r="F52" s="29"/>
      <c r="G52" s="29"/>
      <c r="H52" s="29"/>
      <c r="I52" s="29"/>
      <c r="J52" s="30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2.75" customHeight="1">
      <c r="A53" s="28"/>
      <c r="B53" s="29"/>
      <c r="C53" s="29"/>
      <c r="D53" s="29"/>
      <c r="E53" s="29"/>
      <c r="F53" s="29"/>
      <c r="G53" s="29"/>
      <c r="H53" s="29"/>
      <c r="I53" s="29"/>
      <c r="J53" s="30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2.75" customHeight="1">
      <c r="A54" s="28"/>
      <c r="B54" s="29"/>
      <c r="C54" s="29"/>
      <c r="D54" s="29"/>
      <c r="E54" s="29"/>
      <c r="F54" s="29"/>
      <c r="G54" s="29"/>
      <c r="H54" s="29"/>
      <c r="I54" s="29"/>
      <c r="J54" s="30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2.75" customHeight="1">
      <c r="A55" s="28"/>
      <c r="B55" s="29"/>
      <c r="C55" s="29"/>
      <c r="D55" s="29"/>
      <c r="E55" s="29"/>
      <c r="F55" s="29"/>
      <c r="G55" s="29"/>
      <c r="H55" s="29"/>
      <c r="I55" s="29"/>
      <c r="J55" s="30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2.75" customHeight="1">
      <c r="A56" s="28"/>
      <c r="B56" s="29"/>
      <c r="C56" s="29"/>
      <c r="D56" s="29"/>
      <c r="E56" s="29"/>
      <c r="F56" s="29"/>
      <c r="G56" s="29"/>
      <c r="H56" s="29"/>
      <c r="I56" s="29"/>
      <c r="J56" s="30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2.75" customHeight="1">
      <c r="A57" s="28"/>
      <c r="B57" s="29"/>
      <c r="C57" s="29"/>
      <c r="D57" s="29"/>
      <c r="E57" s="29"/>
      <c r="F57" s="29"/>
      <c r="G57" s="29"/>
      <c r="H57" s="29"/>
      <c r="I57" s="29"/>
      <c r="J57" s="30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2.75" customHeight="1">
      <c r="A58" s="28"/>
      <c r="B58" s="29"/>
      <c r="C58" s="29"/>
      <c r="D58" s="29"/>
      <c r="E58" s="29"/>
      <c r="F58" s="29"/>
      <c r="G58" s="29"/>
      <c r="H58" s="29"/>
      <c r="I58" s="29"/>
      <c r="J58" s="30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3.5" customHeight="1" thickBot="1">
      <c r="A59" s="31"/>
      <c r="B59" s="32"/>
      <c r="C59" s="32"/>
      <c r="D59" s="32"/>
      <c r="E59" s="32"/>
      <c r="F59" s="32"/>
      <c r="G59" s="32"/>
      <c r="H59" s="32"/>
      <c r="I59" s="32"/>
      <c r="J59" s="33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2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2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2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2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2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2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2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2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2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2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2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2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2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2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2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2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2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2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2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2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2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2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2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2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2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2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2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2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2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2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2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2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2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2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2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2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2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2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2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2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2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2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12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12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2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2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2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12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12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12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12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12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12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12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12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12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12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12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12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12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12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12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2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2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2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2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2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2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2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2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2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2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2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2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2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2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12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12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12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12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12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2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12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2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12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12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2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2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2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2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2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2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2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2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2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2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2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2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2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2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2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2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2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2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2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2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2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2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2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2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2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2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2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2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2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2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2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2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2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2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2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2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2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2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2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2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2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2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2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2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2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2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2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2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2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2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2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2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2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2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2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2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2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2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2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2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2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2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2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2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2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2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2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2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2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2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2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2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2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2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2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2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2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2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2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2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2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2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2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2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2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2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2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2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2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2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2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 ht="12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 ht="12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 ht="12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 ht="12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 ht="12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 ht="12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 ht="12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ht="12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ht="12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ht="12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ht="12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ht="12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ht="12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ht="12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ht="12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ht="12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ht="12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 ht="12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 ht="12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 ht="12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 ht="12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 ht="12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 ht="12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 ht="12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 ht="12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 ht="12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 ht="12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 ht="12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 ht="12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 ht="12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1:26" ht="12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 ht="12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1:26" ht="12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 ht="12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 ht="12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 ht="12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 ht="12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 ht="12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1:26" ht="12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 ht="12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 ht="12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 ht="12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 ht="12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 ht="12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 ht="12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 ht="12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 ht="12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 ht="12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1:26" ht="12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1:26" ht="12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1:26" ht="12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1:26" ht="12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 ht="12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 ht="12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 ht="12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 ht="12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1:26" ht="12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 ht="12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 ht="12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1:26" ht="12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 ht="12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 ht="12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1:26" ht="12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 ht="12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1:26" ht="12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1:26" ht="12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1:26" ht="12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1:26" ht="12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1:26" ht="12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1:26" ht="12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1:26" ht="12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1:26" ht="12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1:26" ht="12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1:26" ht="12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1:26" ht="12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1:26" ht="12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1:26" ht="12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1:26" ht="12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1:26" ht="12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1:26" ht="12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1:26" ht="12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1:26" ht="12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1:26" ht="12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1:26" ht="12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1:26" ht="12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1:26" ht="12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1:26" ht="12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1:26" ht="12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1:26" ht="12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1:26" ht="12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1:26" ht="12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spans="1:26" ht="12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spans="1:26" ht="12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spans="1:26" ht="12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spans="1:26" ht="12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1:26" ht="12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spans="1:26" ht="12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spans="1:26" ht="12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spans="1:26" ht="12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spans="1:26" ht="12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spans="1:26" ht="12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spans="1:26" ht="12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spans="1:26" ht="12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spans="1:26" ht="12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spans="1:26" ht="12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spans="1:26" ht="12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spans="1:26" ht="12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spans="1:26" ht="12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spans="1:26" ht="12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spans="1:26" ht="12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spans="1:26" ht="12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spans="1:26" ht="12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spans="1:26" ht="12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1:26" ht="12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1:26" ht="12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1:26" ht="12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1:26" ht="12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spans="1:26" ht="12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spans="1:26" ht="12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spans="1:26" ht="12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spans="1:26" ht="12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spans="1:26" ht="12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spans="1:26" ht="12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spans="1:26" ht="12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spans="1:26" ht="12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spans="1:26" ht="12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spans="1:26" ht="12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spans="1:26" ht="12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spans="1:26" ht="12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spans="1:26" ht="12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spans="1:26" ht="12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spans="1:26" ht="12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spans="1:26" ht="12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spans="1:26" ht="12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spans="1:26" ht="12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spans="1:26" ht="12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spans="1:26" ht="12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spans="1:26" ht="12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spans="1:26" ht="12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spans="1:26" ht="12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spans="1:26" ht="12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spans="1:26" ht="12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spans="1:26" ht="12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spans="1:26" ht="12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spans="1:26" ht="12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spans="1:26" ht="12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spans="1:26" ht="12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spans="1:26" ht="12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spans="1:26" ht="12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1:26" ht="12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spans="1:26" ht="12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spans="1:26" ht="12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spans="1:26" ht="12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spans="1:26" ht="12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spans="1:26" ht="12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1:26" ht="12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1:26" ht="12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spans="1:26" ht="12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spans="1:26" ht="12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spans="1:26" ht="12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1:26" ht="12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spans="1:26" ht="12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1:26" ht="12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1:26" ht="12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1:26" ht="12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spans="1:26" ht="12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1:26" ht="12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1:26" ht="12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1:26" ht="12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spans="1:26" ht="12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1:26" ht="12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1:26" ht="12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1:26" ht="12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1:26" ht="12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1:26" ht="12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spans="1:26" ht="12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1:26" ht="12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spans="1:26" ht="12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1:26" ht="12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spans="1:26" ht="12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1:26" ht="12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1:26" ht="12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1:26" ht="12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spans="1:26" ht="12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spans="1:26" ht="12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spans="1:26" ht="12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spans="1:26" ht="12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spans="1:26" ht="12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spans="1:26" ht="12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spans="1:26" ht="12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spans="1:26" ht="12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spans="1:26" ht="12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spans="1:26" ht="12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spans="1:26" ht="12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spans="1:26" ht="12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spans="1:26" ht="12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spans="1:26" ht="12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spans="1:26" ht="12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spans="1:26" ht="12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spans="1:26" ht="12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spans="1:26" ht="12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spans="1:26" ht="12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spans="1:26" ht="12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spans="1:26" ht="12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spans="1:26" ht="12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spans="1:26" ht="12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spans="1:26" ht="12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spans="1:26" ht="12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spans="1:26" ht="12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spans="1:26" ht="12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spans="1:26" ht="12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spans="1:26" ht="12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spans="1:26" ht="12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spans="1:26" ht="12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spans="1:26" ht="12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spans="1:26" ht="12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spans="1:26" ht="12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spans="1:26" ht="12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spans="1:26" ht="12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spans="1:26" ht="12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spans="1:26" ht="12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spans="1:26" ht="12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spans="1:26" ht="12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spans="1:26" ht="12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spans="1:26" ht="12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spans="1:26" ht="12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spans="1:26" ht="12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spans="1:26" ht="12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spans="1:26" ht="12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spans="1:26" ht="12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spans="1:26" ht="12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spans="1:26" ht="12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spans="1:26" ht="12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spans="1:26" ht="12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spans="1:26" ht="12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spans="1:26" ht="12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spans="1:26" ht="12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spans="1:26" ht="12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spans="1:26" ht="12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spans="1:26" ht="12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spans="1:26" ht="12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spans="1:26" ht="12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spans="1:26" ht="12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spans="1:26" ht="12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spans="1:26" ht="12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spans="1:26" ht="12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spans="1:26" ht="12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spans="1:26" ht="12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spans="1:26" ht="12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spans="1:26" ht="12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spans="1:26" ht="12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spans="1:26" ht="12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spans="1:26" ht="12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spans="1:26" ht="12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spans="1:26" ht="12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spans="1:26" ht="12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spans="1:26" ht="12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spans="1:26" ht="12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spans="1:26" ht="12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spans="1:26" ht="12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spans="1:26" ht="12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spans="1:26" ht="12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spans="1:26" ht="12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spans="1:26" ht="12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spans="1:26" ht="12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spans="1:26" ht="12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spans="1:26" ht="12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spans="1:26" ht="12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spans="1:26" ht="12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spans="1:26" ht="12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spans="1:26" ht="12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spans="1:26" ht="12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spans="1:26" ht="12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spans="1:26" ht="12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spans="1:26" ht="12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spans="1:26" ht="12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spans="1:26" ht="12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spans="1:26" ht="12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spans="1:26" ht="12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spans="1:26" ht="12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spans="1:26" ht="12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spans="1:26" ht="12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spans="1:26" ht="12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spans="1:26" ht="12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spans="1:26" ht="12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spans="1:26" ht="12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spans="1:26" ht="12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spans="1:26" ht="12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spans="1:26" ht="12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spans="1:26" ht="12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spans="1:26" ht="12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spans="1:26" ht="12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spans="1:26" ht="12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spans="1:26" ht="12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spans="1:26" ht="12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spans="1:26" ht="12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spans="1:26" ht="12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spans="1:26" ht="12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spans="1:26" ht="12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spans="1:26" ht="12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spans="1:26" ht="12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spans="1:26" ht="12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spans="1:26" ht="12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spans="1:26" ht="12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spans="1:26" ht="12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spans="1:26" ht="12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spans="1:26" ht="12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spans="1:26" ht="12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spans="1:26" ht="12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spans="1:26" ht="12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spans="1:26" ht="12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spans="1:26" ht="12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spans="1:26" ht="12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spans="1:26" ht="12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spans="1:26" ht="12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spans="1:26" ht="12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spans="1:26" ht="12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spans="1:26" ht="12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spans="1:26" ht="12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spans="1:26" ht="12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spans="1:26" ht="12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spans="1:26" ht="12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spans="1:26" ht="12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spans="1:26" ht="12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spans="1:26" ht="12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spans="1:26" ht="12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spans="1:26" ht="12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spans="1:26" ht="12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spans="1:26" ht="12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spans="1:26" ht="12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spans="1:26" ht="12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spans="1:26" ht="12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spans="1:26" ht="12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spans="1:26" ht="12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spans="1:26" ht="12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spans="1:26" ht="12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spans="1:26" ht="12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spans="1:26" ht="12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spans="1:26" ht="12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spans="1:26" ht="12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spans="1:26" ht="12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spans="1:26" ht="12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spans="1:26" ht="12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spans="1:26" ht="12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spans="1:26" ht="12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spans="1:26" ht="12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spans="1:26" ht="12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spans="1:26" ht="12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spans="1:26" ht="12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spans="1:26" ht="12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spans="1:26" ht="12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spans="1:26" ht="12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spans="1:26" ht="12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spans="1:26" ht="12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spans="1:26" ht="12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spans="1:26" ht="12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spans="1:26" ht="12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spans="1:26" ht="12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spans="1:26" ht="12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spans="1:26" ht="12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spans="1:26" ht="12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spans="1:26" ht="12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spans="1:26" ht="12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spans="1:26" ht="12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spans="1:26" ht="12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spans="1:26" ht="12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spans="1:26" ht="12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spans="1:26" ht="12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spans="1:26" ht="12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spans="1:26" ht="12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spans="1:26" ht="12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spans="1:26" ht="12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spans="1:26" ht="12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spans="1:26" ht="12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spans="1:26" ht="12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spans="1:26" ht="12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spans="1:26" ht="12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spans="1:26" ht="12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spans="1:26" ht="12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spans="1:26" ht="12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spans="1:26" ht="12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spans="1:26" ht="12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spans="1:26" ht="12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spans="1:26" ht="12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spans="1:26" ht="12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spans="1:26" ht="12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spans="1:26" ht="12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spans="1:26" ht="12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spans="1:26" ht="12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spans="1:26" ht="12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spans="1:26" ht="12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spans="1:26" ht="12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spans="1:26" ht="12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spans="1:26" ht="12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spans="1:26" ht="12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spans="1:26" ht="12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spans="1:26" ht="12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spans="1:26" ht="12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spans="1:26" ht="12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spans="1:26" ht="12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spans="1:26" ht="12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spans="1:26" ht="12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spans="1:26" ht="12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spans="1:26" ht="12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spans="1:26" ht="12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spans="1:26" ht="12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spans="1:26" ht="12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spans="1:26" ht="12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spans="1:26" ht="12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spans="1:26" ht="12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spans="1:26" ht="12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spans="1:26" ht="12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spans="1:26" ht="12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spans="1:26" ht="12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spans="1:26" ht="12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spans="1:26" ht="12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spans="1:26" ht="12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spans="1:26" ht="12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spans="1:26" ht="12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spans="1:26" ht="12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spans="1:26" ht="12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spans="1:26" ht="12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spans="1:26" ht="12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spans="1:26" ht="12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spans="1:26" ht="12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spans="1:26" ht="12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spans="1:26" ht="12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spans="1:26" ht="12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spans="1:26" ht="12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spans="1:26" ht="12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spans="1:26" ht="12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spans="1:26" ht="12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spans="1:26" ht="12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spans="1:26" ht="12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spans="1:26" ht="12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spans="1:26" ht="12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spans="1:26" ht="12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spans="1:26" ht="12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spans="1:26" ht="12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spans="1:26" ht="12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spans="1:26" ht="12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spans="1:26" ht="12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spans="1:26" ht="12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spans="1:26" ht="12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spans="1:26" ht="12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spans="1:26" ht="12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spans="1:26" ht="12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spans="1:26" ht="12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spans="1:26" ht="12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spans="1:26" ht="12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spans="1:26" ht="12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spans="1:26" ht="12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spans="1:26" ht="12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spans="1:26" ht="12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spans="1:26" ht="12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spans="1:26" ht="12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spans="1:26" ht="12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spans="1:26" ht="12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spans="1:26" ht="12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spans="1:26" ht="12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spans="1:26" ht="12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spans="1:26" ht="12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spans="1:26" ht="12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spans="1:26" ht="12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spans="1:26" ht="12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spans="1:26" ht="12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spans="1:26" ht="12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spans="1:26" ht="12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spans="1:26" ht="12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spans="1:26" ht="12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spans="1:26" ht="12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spans="1:26" ht="12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spans="1:26" ht="12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spans="1:26" ht="12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spans="1:26" ht="12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spans="1:26" ht="12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spans="1:26" ht="12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spans="1:26" ht="12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spans="1:26" ht="12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spans="1:26" ht="12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spans="1:26" ht="12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spans="1:26" ht="12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spans="1:26" ht="12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spans="1:26" ht="12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spans="1:26" ht="12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spans="1:26" ht="12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spans="1:26" ht="12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spans="1:26" ht="12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spans="1:26" ht="12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spans="1:26" ht="12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spans="1:26" ht="12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spans="1:26" ht="12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spans="1:26" ht="12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spans="1:26" ht="12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spans="1:26" ht="12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spans="1:26" ht="12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spans="1:26" ht="12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spans="1:26" ht="12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spans="1:26" ht="12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spans="1:26" ht="12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spans="1:26" ht="12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spans="1:26" ht="12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spans="1:26" ht="12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spans="1:26" ht="12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spans="1:26" ht="12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spans="1:26" ht="12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spans="1:26" ht="12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spans="1:26" ht="12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spans="1:26" ht="12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spans="1:26" ht="12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spans="1:26" ht="12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spans="1:26" ht="12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spans="1:26" ht="12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spans="1:26" ht="12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spans="1:26" ht="12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spans="1:26" ht="12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spans="1:26" ht="12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spans="1:26" ht="12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spans="1:26" ht="12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spans="1:26" ht="12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spans="1:26" ht="12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spans="1:26" ht="12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spans="1:26" ht="12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spans="1:26" ht="12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spans="1:26" ht="12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spans="1:26" ht="12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spans="1:26" ht="12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spans="1:26" ht="12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spans="1:26" ht="12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spans="1:26" ht="12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spans="1:26" ht="12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spans="1:26" ht="12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spans="1:26" ht="12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spans="1:26" ht="12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spans="1:26" ht="12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spans="1:26" ht="12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spans="1:26" ht="12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spans="1:26" ht="12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spans="1:26" ht="12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spans="1:26" ht="12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spans="1:26" ht="12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spans="1:26" ht="12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spans="1:26" ht="12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spans="1:26" ht="12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spans="1:26" ht="12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spans="1:26" ht="12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spans="1:26" ht="12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spans="1:26" ht="12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spans="1:26" ht="12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spans="1:26" ht="12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spans="1:26" ht="12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spans="1:26" ht="12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spans="1:26" ht="12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spans="1:26" ht="12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spans="1:26" ht="12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spans="1:26" ht="12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spans="1:26" ht="12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spans="1:26" ht="12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spans="1:26" ht="12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spans="1:26" ht="12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spans="1:26" ht="12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spans="1:26" ht="12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spans="1:26" ht="12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spans="1:26" ht="12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spans="1:26" ht="12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spans="1:26" ht="12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spans="1:26" ht="12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spans="1:26" ht="12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spans="1:26" ht="12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spans="1:26" ht="12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spans="1:26" ht="12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spans="1:26" ht="12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spans="1:26" ht="12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spans="1:26" ht="12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spans="1:26" ht="12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spans="1:26" ht="12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spans="1:26" ht="12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spans="1:26" ht="12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spans="1:26" ht="12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spans="1:26" ht="12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spans="1:26" ht="12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spans="1:26" ht="12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spans="1:26" ht="12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spans="1:26" ht="12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spans="1:26" ht="12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spans="1:26" ht="12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spans="1:26" ht="12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spans="1:26" ht="12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spans="1:26" ht="12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spans="1:26" ht="12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spans="1:26" ht="12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spans="1:26" ht="12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spans="1:26" ht="12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spans="1:26" ht="12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spans="1:26" ht="12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spans="1:26" ht="12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spans="1:26" ht="12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spans="1:26" ht="12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spans="1:26" ht="12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spans="1:26" ht="12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spans="1:26" ht="12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spans="1:26" ht="12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spans="1:26" ht="12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spans="1:26" ht="12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spans="1:26" ht="12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spans="1:26" ht="12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spans="1:26" ht="12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spans="1:26" ht="12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spans="1:26" ht="12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spans="1:26" ht="12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spans="1:26" ht="12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spans="1:26" ht="12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spans="1:26" ht="12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spans="1:26" ht="12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spans="1:26" ht="12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spans="1:26" ht="12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spans="1:26" ht="12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spans="1:26" ht="12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spans="1:26" ht="12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spans="1:26" ht="12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spans="1:26" ht="12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spans="1:26" ht="12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spans="1:26" ht="12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spans="1:26" ht="12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spans="1:26" ht="12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spans="1:26" ht="12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spans="1:26" ht="12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spans="1:26" ht="12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spans="1:26" ht="12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spans="1:26" ht="12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spans="1:26" ht="12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spans="1:26" ht="12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spans="1:26" ht="12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spans="1:26" ht="12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spans="1:26" ht="12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spans="1:26" ht="12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spans="1:26" ht="12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spans="1:26" ht="12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spans="1:26" ht="12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spans="1:26" ht="12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spans="1:26" ht="12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spans="1:26" ht="12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spans="1:26" ht="12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spans="1:26" ht="12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spans="1:26" ht="12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spans="1:26" ht="12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spans="1:26" ht="12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spans="1:26" ht="12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spans="1:26" ht="12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spans="1:26" ht="12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spans="1:26" ht="12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spans="1:26" ht="12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spans="1:26" ht="12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spans="1:26" ht="12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spans="1:26" ht="12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spans="1:26" ht="12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spans="1:26" ht="12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spans="1:26" ht="12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spans="1:26" ht="12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spans="1:26" ht="12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spans="1:26" ht="12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spans="1:26" ht="12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spans="1:26" ht="12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spans="1:26" ht="12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spans="1:26" ht="12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spans="1:26" ht="12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spans="1:26" ht="12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spans="1:26" ht="12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spans="1:26" ht="12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spans="1:26" ht="12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spans="1:26" ht="12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spans="1:26" ht="12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spans="1:26" ht="12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spans="1:26" ht="12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spans="1:26" ht="12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spans="1:26" ht="12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spans="1:26" ht="12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spans="1:26" ht="12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spans="1:26" ht="12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spans="1:26" ht="12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spans="1:26" ht="12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spans="1:26" ht="12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spans="1:26" ht="12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spans="1:26" ht="12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spans="1:26" ht="12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spans="1:26" ht="12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spans="1:26" ht="12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spans="1:26" ht="12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spans="1:26" ht="12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spans="1:26" ht="12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spans="1:26" ht="12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spans="1:26" ht="12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spans="1:26" ht="12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spans="1:26" ht="12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spans="1:26" ht="12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spans="1:26" ht="12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spans="1:26" ht="12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spans="1:26" ht="12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spans="1:26" ht="12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spans="1:26" ht="12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spans="1:26" ht="12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spans="1:26" ht="12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spans="1:26" ht="12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spans="1:26" ht="12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spans="1:26" ht="12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spans="1:26" ht="12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spans="1:26" ht="12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spans="1:26" ht="12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spans="1:26" ht="12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spans="1:26" ht="12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spans="1:26" ht="12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spans="1:26" ht="12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spans="1:26" ht="12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spans="1:26" ht="12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spans="1:26" ht="12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spans="1:26" ht="12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spans="1:26" ht="12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spans="1:26" ht="12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spans="1:26" ht="12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spans="1:26" ht="12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spans="1:26" ht="12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spans="1:26" ht="12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spans="1:26" ht="12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spans="1:26" ht="12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spans="1:26" ht="12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spans="1:26" ht="12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spans="1:26" ht="12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spans="1:26" ht="12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spans="1:26" ht="12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spans="1:26" ht="12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spans="1:26" ht="12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spans="1:26" ht="12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spans="1:26" ht="12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spans="1:26" ht="12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spans="1:26" ht="12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spans="1:26" ht="12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spans="1:26" ht="12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spans="1:26" ht="12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spans="1:26" ht="12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spans="1:26" ht="12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spans="1:26" ht="12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spans="1:26" ht="12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spans="1:26" ht="12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spans="1:26" ht="12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spans="1:26" ht="12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spans="1:26" ht="12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spans="1:26" ht="12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spans="1:26" ht="12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spans="1:26" ht="12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spans="1:26" ht="12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spans="1:26" ht="12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spans="1:26" ht="12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spans="1:26" ht="12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spans="1:26" ht="12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spans="1:26" ht="12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spans="1:26" ht="12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spans="1:26" ht="12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spans="1:26" ht="12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spans="1:26" ht="12.7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spans="1:26" ht="12.7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spans="1:26" ht="12.7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 spans="1:26" ht="12.7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 spans="1:26" ht="12.7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</sheetData>
  <mergeCells count="4">
    <mergeCell ref="A7:J7"/>
    <mergeCell ref="A21:J25"/>
    <mergeCell ref="A26:J27"/>
    <mergeCell ref="A36:J3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workbookViewId="0">
      <selection activeCell="F20" sqref="F20"/>
    </sheetView>
  </sheetViews>
  <sheetFormatPr defaultColWidth="9.140625" defaultRowHeight="12.75"/>
  <cols>
    <col min="1" max="1" width="9.140625" style="155"/>
    <col min="2" max="3" width="13.7109375" style="155" customWidth="1"/>
    <col min="4" max="4" width="57.7109375" style="156" bestFit="1" customWidth="1"/>
    <col min="5" max="5" width="14.28515625" style="157" customWidth="1"/>
    <col min="6" max="7" width="14.28515625" style="158" customWidth="1"/>
    <col min="8" max="8" width="14.28515625" style="156" customWidth="1"/>
    <col min="9" max="16384" width="9.140625" style="156"/>
  </cols>
  <sheetData>
    <row r="1" spans="1:8" s="143" customFormat="1" ht="15" customHeight="1">
      <c r="A1" s="503" t="s">
        <v>31</v>
      </c>
      <c r="B1" s="503"/>
      <c r="C1" s="503"/>
      <c r="D1" s="503"/>
      <c r="E1" s="503"/>
      <c r="F1" s="503"/>
      <c r="G1" s="503"/>
      <c r="H1" s="503"/>
    </row>
    <row r="2" spans="1:8" s="143" customFormat="1" ht="15" customHeight="1">
      <c r="A2" s="503" t="s">
        <v>264</v>
      </c>
      <c r="B2" s="503"/>
      <c r="C2" s="503"/>
      <c r="D2" s="503"/>
      <c r="E2" s="503"/>
      <c r="F2" s="503"/>
      <c r="G2" s="503"/>
      <c r="H2" s="503"/>
    </row>
    <row r="3" spans="1:8" s="143" customFormat="1" ht="15" customHeight="1">
      <c r="A3" s="503" t="s">
        <v>32</v>
      </c>
      <c r="B3" s="503"/>
      <c r="C3" s="503"/>
      <c r="D3" s="503"/>
      <c r="E3" s="503"/>
      <c r="F3" s="503"/>
      <c r="G3" s="503"/>
      <c r="H3" s="503"/>
    </row>
    <row r="4" spans="1:8" s="143" customFormat="1" ht="15" customHeight="1">
      <c r="A4" s="503" t="s">
        <v>33</v>
      </c>
      <c r="B4" s="503"/>
      <c r="C4" s="503"/>
      <c r="D4" s="503"/>
      <c r="E4" s="503"/>
      <c r="F4" s="503"/>
      <c r="G4" s="503"/>
      <c r="H4" s="503"/>
    </row>
    <row r="5" spans="1:8" s="143" customFormat="1" ht="15.75" customHeight="1">
      <c r="A5" s="503" t="s">
        <v>50</v>
      </c>
      <c r="B5" s="503"/>
      <c r="C5" s="503"/>
      <c r="D5" s="503"/>
      <c r="E5" s="503"/>
      <c r="F5" s="503"/>
      <c r="G5" s="503"/>
      <c r="H5" s="503"/>
    </row>
    <row r="6" spans="1:8" s="143" customFormat="1" ht="15.75" customHeight="1">
      <c r="A6" s="503" t="s">
        <v>80</v>
      </c>
      <c r="B6" s="503"/>
      <c r="C6" s="503"/>
      <c r="D6" s="503"/>
      <c r="E6" s="503"/>
      <c r="F6" s="503"/>
      <c r="G6" s="503"/>
      <c r="H6" s="503"/>
    </row>
    <row r="7" spans="1:8" s="147" customFormat="1" ht="25.5">
      <c r="A7" s="144" t="s">
        <v>56</v>
      </c>
      <c r="B7" s="145" t="s">
        <v>65</v>
      </c>
      <c r="C7" s="145" t="s">
        <v>204</v>
      </c>
      <c r="D7" s="144" t="s">
        <v>57</v>
      </c>
      <c r="E7" s="146" t="s">
        <v>63</v>
      </c>
      <c r="F7" s="145" t="s">
        <v>58</v>
      </c>
      <c r="G7" s="144" t="s">
        <v>61</v>
      </c>
      <c r="H7" s="144" t="s">
        <v>64</v>
      </c>
    </row>
    <row r="8" spans="1:8" s="153" customFormat="1" ht="21.75" customHeight="1">
      <c r="A8" s="148">
        <v>1</v>
      </c>
      <c r="B8" s="148" t="s">
        <v>66</v>
      </c>
      <c r="C8" s="148" t="s">
        <v>291</v>
      </c>
      <c r="D8" s="161" t="s">
        <v>59</v>
      </c>
      <c r="E8" s="149">
        <v>52.35</v>
      </c>
      <c r="F8" s="150">
        <f>3*4</f>
        <v>12</v>
      </c>
      <c r="G8" s="151">
        <f>F8/12</f>
        <v>1</v>
      </c>
      <c r="H8" s="152">
        <f>G8*E8</f>
        <v>52.35</v>
      </c>
    </row>
    <row r="9" spans="1:8" s="153" customFormat="1" ht="21.75" customHeight="1">
      <c r="A9" s="148">
        <v>2</v>
      </c>
      <c r="B9" s="148" t="s">
        <v>67</v>
      </c>
      <c r="C9" s="148" t="s">
        <v>291</v>
      </c>
      <c r="D9" s="161" t="s">
        <v>60</v>
      </c>
      <c r="E9" s="149">
        <v>91.75</v>
      </c>
      <c r="F9" s="150">
        <f>3*4</f>
        <v>12</v>
      </c>
      <c r="G9" s="151">
        <f t="shared" ref="G9:G20" si="0">F9/12</f>
        <v>1</v>
      </c>
      <c r="H9" s="152">
        <f t="shared" ref="H9:H14" si="1">G9*E9</f>
        <v>91.75</v>
      </c>
    </row>
    <row r="10" spans="1:8" s="153" customFormat="1" ht="21.75" customHeight="1">
      <c r="A10" s="148">
        <v>3</v>
      </c>
      <c r="B10" s="160" t="s">
        <v>289</v>
      </c>
      <c r="C10" s="159" t="s">
        <v>293</v>
      </c>
      <c r="D10" s="161" t="s">
        <v>294</v>
      </c>
      <c r="E10" s="149">
        <v>19</v>
      </c>
      <c r="F10" s="150">
        <f>3*1</f>
        <v>3</v>
      </c>
      <c r="G10" s="151">
        <f t="shared" si="0"/>
        <v>0.25</v>
      </c>
      <c r="H10" s="152">
        <f t="shared" si="1"/>
        <v>4.75</v>
      </c>
    </row>
    <row r="11" spans="1:8" s="153" customFormat="1" ht="21.75" customHeight="1">
      <c r="A11" s="148">
        <v>4</v>
      </c>
      <c r="B11" s="148" t="s">
        <v>288</v>
      </c>
      <c r="C11" s="148" t="s">
        <v>291</v>
      </c>
      <c r="D11" s="161" t="s">
        <v>287</v>
      </c>
      <c r="E11" s="149">
        <v>9</v>
      </c>
      <c r="F11" s="150">
        <f>3*1</f>
        <v>3</v>
      </c>
      <c r="G11" s="151">
        <f t="shared" si="0"/>
        <v>0.25</v>
      </c>
      <c r="H11" s="152">
        <f t="shared" si="1"/>
        <v>2.25</v>
      </c>
    </row>
    <row r="12" spans="1:8" s="153" customFormat="1" ht="21.75" customHeight="1">
      <c r="A12" s="148">
        <v>5</v>
      </c>
      <c r="B12" s="148" t="s">
        <v>68</v>
      </c>
      <c r="C12" s="148" t="s">
        <v>291</v>
      </c>
      <c r="D12" s="162" t="s">
        <v>312</v>
      </c>
      <c r="E12" s="149">
        <v>75.42</v>
      </c>
      <c r="F12" s="150">
        <f>3*3</f>
        <v>9</v>
      </c>
      <c r="G12" s="151">
        <f t="shared" si="0"/>
        <v>0.75</v>
      </c>
      <c r="H12" s="152">
        <f t="shared" si="1"/>
        <v>56.564999999999998</v>
      </c>
    </row>
    <row r="13" spans="1:8" s="153" customFormat="1" ht="21.75" customHeight="1">
      <c r="A13" s="148">
        <v>6</v>
      </c>
      <c r="B13" s="148" t="s">
        <v>69</v>
      </c>
      <c r="C13" s="148" t="s">
        <v>291</v>
      </c>
      <c r="D13" s="161" t="s">
        <v>62</v>
      </c>
      <c r="E13" s="149">
        <v>3.78</v>
      </c>
      <c r="F13" s="150">
        <f>3*6</f>
        <v>18</v>
      </c>
      <c r="G13" s="151">
        <f t="shared" si="0"/>
        <v>1.5</v>
      </c>
      <c r="H13" s="152">
        <f t="shared" si="1"/>
        <v>5.67</v>
      </c>
    </row>
    <row r="14" spans="1:8" s="153" customFormat="1" ht="21.75" customHeight="1">
      <c r="A14" s="148">
        <v>7</v>
      </c>
      <c r="B14" s="148" t="s">
        <v>71</v>
      </c>
      <c r="C14" s="148" t="s">
        <v>291</v>
      </c>
      <c r="D14" s="161" t="s">
        <v>70</v>
      </c>
      <c r="E14" s="149">
        <v>1</v>
      </c>
      <c r="F14" s="150">
        <f>3*52</f>
        <v>156</v>
      </c>
      <c r="G14" s="151">
        <f t="shared" si="0"/>
        <v>13</v>
      </c>
      <c r="H14" s="152">
        <f t="shared" si="1"/>
        <v>13</v>
      </c>
    </row>
    <row r="15" spans="1:8" s="153" customFormat="1" ht="21.75" customHeight="1">
      <c r="A15" s="148">
        <v>8</v>
      </c>
      <c r="B15" s="148" t="s">
        <v>73</v>
      </c>
      <c r="C15" s="148" t="s">
        <v>291</v>
      </c>
      <c r="D15" s="161" t="s">
        <v>72</v>
      </c>
      <c r="E15" s="149">
        <v>5.9</v>
      </c>
      <c r="F15" s="150">
        <f>3*3</f>
        <v>9</v>
      </c>
      <c r="G15" s="151">
        <f t="shared" si="0"/>
        <v>0.75</v>
      </c>
      <c r="H15" s="152">
        <f t="shared" ref="H15:H20" si="2">G15*E15</f>
        <v>4.4250000000000007</v>
      </c>
    </row>
    <row r="16" spans="1:8" s="153" customFormat="1" ht="21.75" customHeight="1">
      <c r="A16" s="148">
        <v>9</v>
      </c>
      <c r="B16" s="148" t="s">
        <v>74</v>
      </c>
      <c r="C16" s="148" t="s">
        <v>291</v>
      </c>
      <c r="D16" s="161" t="s">
        <v>75</v>
      </c>
      <c r="E16" s="149">
        <v>18.45</v>
      </c>
      <c r="F16" s="150">
        <f>3*4</f>
        <v>12</v>
      </c>
      <c r="G16" s="151">
        <f t="shared" si="0"/>
        <v>1</v>
      </c>
      <c r="H16" s="152">
        <f t="shared" si="2"/>
        <v>18.45</v>
      </c>
    </row>
    <row r="17" spans="1:8" s="153" customFormat="1" ht="21.75" customHeight="1">
      <c r="A17" s="148">
        <v>10</v>
      </c>
      <c r="B17" s="148" t="s">
        <v>76</v>
      </c>
      <c r="C17" s="148" t="s">
        <v>291</v>
      </c>
      <c r="D17" s="161" t="s">
        <v>205</v>
      </c>
      <c r="E17" s="154">
        <v>35.9</v>
      </c>
      <c r="F17" s="150">
        <f>3*6</f>
        <v>18</v>
      </c>
      <c r="G17" s="151">
        <f t="shared" si="0"/>
        <v>1.5</v>
      </c>
      <c r="H17" s="152">
        <f>G17*E17</f>
        <v>53.849999999999994</v>
      </c>
    </row>
    <row r="18" spans="1:8" s="153" customFormat="1" ht="21.75" customHeight="1">
      <c r="A18" s="148">
        <v>11</v>
      </c>
      <c r="B18" s="148" t="s">
        <v>286</v>
      </c>
      <c r="C18" s="148" t="s">
        <v>291</v>
      </c>
      <c r="D18" s="161" t="s">
        <v>285</v>
      </c>
      <c r="E18" s="149">
        <v>8.1</v>
      </c>
      <c r="F18" s="150">
        <f>3*4</f>
        <v>12</v>
      </c>
      <c r="G18" s="151">
        <f t="shared" si="0"/>
        <v>1</v>
      </c>
      <c r="H18" s="152">
        <f t="shared" si="2"/>
        <v>8.1</v>
      </c>
    </row>
    <row r="19" spans="1:8" s="153" customFormat="1" ht="21.75" customHeight="1">
      <c r="A19" s="148">
        <v>12</v>
      </c>
      <c r="B19" s="148" t="s">
        <v>252</v>
      </c>
      <c r="C19" s="148" t="s">
        <v>291</v>
      </c>
      <c r="D19" s="161" t="s">
        <v>251</v>
      </c>
      <c r="E19" s="149">
        <v>74.87</v>
      </c>
      <c r="F19" s="150">
        <f>3*1</f>
        <v>3</v>
      </c>
      <c r="G19" s="151">
        <f t="shared" si="0"/>
        <v>0.25</v>
      </c>
      <c r="H19" s="152">
        <f t="shared" si="2"/>
        <v>18.717500000000001</v>
      </c>
    </row>
    <row r="20" spans="1:8" s="153" customFormat="1" ht="21.75" customHeight="1">
      <c r="A20" s="148">
        <v>13</v>
      </c>
      <c r="B20" s="148" t="s">
        <v>292</v>
      </c>
      <c r="C20" s="148" t="s">
        <v>291</v>
      </c>
      <c r="D20" s="161" t="s">
        <v>290</v>
      </c>
      <c r="E20" s="149">
        <v>56.39</v>
      </c>
      <c r="F20" s="150">
        <f>3*1</f>
        <v>3</v>
      </c>
      <c r="G20" s="151">
        <f t="shared" si="0"/>
        <v>0.25</v>
      </c>
      <c r="H20" s="152">
        <f t="shared" si="2"/>
        <v>14.0975</v>
      </c>
    </row>
    <row r="21" spans="1:8" ht="20.25" customHeight="1">
      <c r="G21" s="144" t="s">
        <v>77</v>
      </c>
      <c r="H21" s="146">
        <f>SUM(H8:H20)</f>
        <v>343.97499999999997</v>
      </c>
    </row>
  </sheetData>
  <mergeCells count="6">
    <mergeCell ref="A6:H6"/>
    <mergeCell ref="A1:H1"/>
    <mergeCell ref="A2:H2"/>
    <mergeCell ref="A3:H3"/>
    <mergeCell ref="A4:H4"/>
    <mergeCell ref="A5:H5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1"/>
  <sheetViews>
    <sheetView showGridLines="0" topLeftCell="A26" zoomScale="70" zoomScaleNormal="70" zoomScaleSheetLayoutView="55" workbookViewId="0">
      <selection activeCell="AC40" sqref="AC40"/>
    </sheetView>
  </sheetViews>
  <sheetFormatPr defaultColWidth="9.140625" defaultRowHeight="28.5" customHeight="1"/>
  <cols>
    <col min="1" max="1" width="8.85546875" style="92" customWidth="1"/>
    <col min="2" max="2" width="43.5703125" style="92" customWidth="1"/>
    <col min="3" max="3" width="7.7109375" style="92" bestFit="1" customWidth="1"/>
    <col min="4" max="5" width="15.5703125" style="92" customWidth="1"/>
    <col min="6" max="6" width="35" style="92" customWidth="1"/>
    <col min="7" max="7" width="15.28515625" style="92" customWidth="1"/>
    <col min="8" max="8" width="15.28515625" style="93" customWidth="1"/>
    <col min="9" max="9" width="15.28515625" style="92" customWidth="1"/>
    <col min="10" max="11" width="15.28515625" style="94" hidden="1" customWidth="1"/>
    <col min="12" max="14" width="15.28515625" style="106" hidden="1" customWidth="1"/>
    <col min="15" max="23" width="15.28515625" style="94" hidden="1" customWidth="1"/>
    <col min="24" max="25" width="15.28515625" style="92" hidden="1" customWidth="1"/>
    <col min="26" max="28" width="15.28515625" style="92" customWidth="1"/>
    <col min="29" max="29" width="40.28515625" style="92" customWidth="1"/>
    <col min="30" max="36" width="6.7109375" style="96" customWidth="1"/>
    <col min="37" max="37" width="8" style="96" customWidth="1"/>
    <col min="38" max="38" width="9.28515625" style="96" customWidth="1"/>
    <col min="39" max="16384" width="9.140625" style="96"/>
  </cols>
  <sheetData>
    <row r="1" spans="1:38" ht="17.25" customHeight="1">
      <c r="A1" s="571" t="s">
        <v>31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572"/>
      <c r="AA1" s="572"/>
      <c r="AB1" s="572"/>
      <c r="AC1" s="572"/>
    </row>
    <row r="2" spans="1:38" ht="17.25" customHeight="1">
      <c r="A2" s="573" t="s">
        <v>264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573"/>
    </row>
    <row r="3" spans="1:38" ht="17.25" customHeight="1">
      <c r="A3" s="573" t="s">
        <v>32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  <c r="N3" s="573"/>
      <c r="O3" s="573"/>
      <c r="P3" s="573"/>
      <c r="Q3" s="573"/>
      <c r="R3" s="573"/>
      <c r="S3" s="573"/>
      <c r="T3" s="573"/>
      <c r="U3" s="573"/>
      <c r="V3" s="573"/>
      <c r="W3" s="573"/>
      <c r="X3" s="573"/>
      <c r="Y3" s="573"/>
      <c r="Z3" s="573"/>
      <c r="AA3" s="573"/>
      <c r="AB3" s="573"/>
      <c r="AC3" s="573"/>
    </row>
    <row r="4" spans="1:38" ht="17.25" customHeight="1">
      <c r="A4" s="573" t="s">
        <v>33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  <c r="S4" s="573"/>
      <c r="T4" s="573"/>
      <c r="U4" s="573"/>
      <c r="V4" s="573"/>
      <c r="W4" s="573"/>
      <c r="X4" s="573"/>
      <c r="Y4" s="573"/>
      <c r="Z4" s="573"/>
      <c r="AA4" s="573"/>
      <c r="AB4" s="573"/>
      <c r="AC4" s="573"/>
    </row>
    <row r="5" spans="1:38" ht="17.25" customHeight="1">
      <c r="A5" s="574" t="s">
        <v>50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4"/>
      <c r="V5" s="574"/>
      <c r="W5" s="574"/>
      <c r="X5" s="574"/>
      <c r="Y5" s="574"/>
      <c r="Z5" s="574"/>
      <c r="AA5" s="574"/>
      <c r="AB5" s="574"/>
      <c r="AC5" s="574"/>
    </row>
    <row r="6" spans="1:38" ht="17.25" customHeight="1" thickBo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4" t="s">
        <v>206</v>
      </c>
      <c r="AC6" s="85">
        <v>0</v>
      </c>
    </row>
    <row r="7" spans="1:38" s="92" customFormat="1" ht="21.75" customHeight="1" thickBot="1">
      <c r="A7" s="575" t="s">
        <v>80</v>
      </c>
      <c r="B7" s="576"/>
      <c r="C7" s="576"/>
      <c r="D7" s="576"/>
      <c r="E7" s="576"/>
      <c r="F7" s="576"/>
      <c r="G7" s="576"/>
      <c r="H7" s="576"/>
      <c r="I7" s="576"/>
      <c r="J7" s="576"/>
      <c r="K7" s="576"/>
      <c r="L7" s="576"/>
      <c r="M7" s="576"/>
      <c r="N7" s="576"/>
      <c r="O7" s="576"/>
      <c r="P7" s="576"/>
      <c r="Q7" s="576"/>
      <c r="R7" s="576"/>
      <c r="S7" s="576"/>
      <c r="T7" s="576"/>
      <c r="U7" s="576"/>
      <c r="V7" s="576"/>
      <c r="W7" s="576"/>
      <c r="X7" s="576"/>
      <c r="Y7" s="576"/>
      <c r="Z7" s="576"/>
      <c r="AA7" s="576"/>
      <c r="AB7" s="576"/>
      <c r="AC7" s="577"/>
      <c r="AD7" s="97"/>
      <c r="AE7" s="97"/>
      <c r="AF7" s="97"/>
      <c r="AG7" s="97"/>
      <c r="AH7" s="97"/>
      <c r="AI7" s="97"/>
      <c r="AJ7" s="97"/>
      <c r="AK7" s="97"/>
      <c r="AL7" s="97"/>
    </row>
    <row r="8" spans="1:38" s="93" customFormat="1" ht="30" customHeight="1" thickBot="1">
      <c r="A8" s="562" t="s">
        <v>56</v>
      </c>
      <c r="B8" s="564" t="s">
        <v>57</v>
      </c>
      <c r="C8" s="562" t="s">
        <v>207</v>
      </c>
      <c r="D8" s="509" t="s">
        <v>243</v>
      </c>
      <c r="E8" s="509" t="s">
        <v>61</v>
      </c>
      <c r="F8" s="567" t="s">
        <v>208</v>
      </c>
      <c r="G8" s="568"/>
      <c r="H8" s="118" t="s">
        <v>209</v>
      </c>
      <c r="I8" s="569" t="s">
        <v>236</v>
      </c>
      <c r="J8" s="558" t="s">
        <v>210</v>
      </c>
      <c r="K8" s="558" t="s">
        <v>211</v>
      </c>
      <c r="L8" s="560" t="s">
        <v>212</v>
      </c>
      <c r="M8" s="560" t="s">
        <v>213</v>
      </c>
      <c r="N8" s="560" t="s">
        <v>214</v>
      </c>
      <c r="O8" s="558" t="s">
        <v>215</v>
      </c>
      <c r="P8" s="558" t="s">
        <v>216</v>
      </c>
      <c r="Q8" s="558" t="s">
        <v>217</v>
      </c>
      <c r="R8" s="558" t="s">
        <v>218</v>
      </c>
      <c r="S8" s="558" t="s">
        <v>219</v>
      </c>
      <c r="T8" s="558" t="s">
        <v>220</v>
      </c>
      <c r="U8" s="558" t="s">
        <v>221</v>
      </c>
      <c r="V8" s="558" t="s">
        <v>222</v>
      </c>
      <c r="W8" s="558" t="s">
        <v>223</v>
      </c>
      <c r="X8" s="118" t="s">
        <v>224</v>
      </c>
      <c r="Y8" s="118" t="s">
        <v>225</v>
      </c>
      <c r="Z8" s="578" t="s">
        <v>226</v>
      </c>
      <c r="AA8" s="579"/>
      <c r="AB8" s="580" t="s">
        <v>227</v>
      </c>
      <c r="AC8" s="581"/>
      <c r="AD8" s="98"/>
      <c r="AE8" s="99"/>
      <c r="AF8" s="98"/>
      <c r="AG8" s="98"/>
      <c r="AH8" s="98"/>
      <c r="AI8" s="98"/>
    </row>
    <row r="9" spans="1:38" s="93" customFormat="1" ht="37.5" customHeight="1" thickBot="1">
      <c r="A9" s="563"/>
      <c r="B9" s="565"/>
      <c r="C9" s="563"/>
      <c r="D9" s="566"/>
      <c r="E9" s="510"/>
      <c r="F9" s="119" t="s">
        <v>228</v>
      </c>
      <c r="G9" s="119" t="s">
        <v>229</v>
      </c>
      <c r="H9" s="120" t="s">
        <v>230</v>
      </c>
      <c r="I9" s="570"/>
      <c r="J9" s="559"/>
      <c r="K9" s="559"/>
      <c r="L9" s="561"/>
      <c r="M9" s="561"/>
      <c r="N9" s="561"/>
      <c r="O9" s="559"/>
      <c r="P9" s="559"/>
      <c r="Q9" s="559"/>
      <c r="R9" s="559"/>
      <c r="S9" s="559"/>
      <c r="T9" s="559"/>
      <c r="U9" s="559"/>
      <c r="V9" s="559"/>
      <c r="W9" s="559"/>
      <c r="X9" s="121" t="s">
        <v>230</v>
      </c>
      <c r="Y9" s="120" t="s">
        <v>230</v>
      </c>
      <c r="Z9" s="120" t="s">
        <v>231</v>
      </c>
      <c r="AA9" s="122" t="s">
        <v>232</v>
      </c>
      <c r="AB9" s="123" t="s">
        <v>233</v>
      </c>
      <c r="AC9" s="123" t="s">
        <v>234</v>
      </c>
      <c r="AD9" s="100"/>
      <c r="AE9" s="100"/>
      <c r="AF9" s="101"/>
      <c r="AG9" s="101"/>
      <c r="AH9" s="101"/>
      <c r="AI9" s="101"/>
      <c r="AJ9" s="101"/>
      <c r="AK9" s="101"/>
    </row>
    <row r="10" spans="1:38" s="93" customFormat="1" ht="25.5" customHeight="1">
      <c r="A10" s="550">
        <v>1</v>
      </c>
      <c r="B10" s="551" t="s">
        <v>238</v>
      </c>
      <c r="C10" s="553" t="s">
        <v>207</v>
      </c>
      <c r="D10" s="554">
        <f>4*1</f>
        <v>4</v>
      </c>
      <c r="E10" s="511">
        <f>D10/12</f>
        <v>0.33333333333333331</v>
      </c>
      <c r="F10" s="163" t="s">
        <v>295</v>
      </c>
      <c r="G10" s="164">
        <v>19</v>
      </c>
      <c r="H10" s="107">
        <f>ROUNDUP(AVERAGE(G10:G12),2)</f>
        <v>19</v>
      </c>
      <c r="I10" s="108">
        <f>G10/H10-1</f>
        <v>0</v>
      </c>
      <c r="J10" s="109">
        <f>ABS(I10)</f>
        <v>0</v>
      </c>
      <c r="K10" s="109">
        <f>SMALL(J10:J12,1)</f>
        <v>0</v>
      </c>
      <c r="L10" s="110">
        <f>IF(K10=J10,G10,IF(K10=J11,G11,IF(K10=J12,G12)))</f>
        <v>19</v>
      </c>
      <c r="M10" s="110">
        <f t="shared" ref="M10:M39" si="0">IF(K10&gt;0.3,"FORA",L10)</f>
        <v>19</v>
      </c>
      <c r="N10" s="110">
        <f>IF(M10="FORA","",M10)</f>
        <v>19</v>
      </c>
      <c r="O10" s="557">
        <f>COUNTIF(M10:M12,"FORA")</f>
        <v>0</v>
      </c>
      <c r="P10" s="546">
        <f>IF(O10=0,AVERAGE(L10:L12),"")</f>
        <v>19</v>
      </c>
      <c r="Q10" s="546" t="str">
        <f>IF(O10=1,AVERAGE(N10:N11),"")</f>
        <v/>
      </c>
      <c r="R10" s="546" t="str">
        <f>IF(O10=2,(SUM(N10,L11))/2,"")</f>
        <v/>
      </c>
      <c r="S10" s="546" t="str">
        <f>IF(O10=3,AVERAGE(L10:L11),"")</f>
        <v/>
      </c>
      <c r="T10" s="546">
        <f>IF(O10=0,MEDIAN(N10:N12),"")</f>
        <v>19</v>
      </c>
      <c r="U10" s="546" t="str">
        <f>IF(O10=1,MEDIAN(N10:N11),"")</f>
        <v/>
      </c>
      <c r="V10" s="546" t="str">
        <f>IF(O10=2,MEDIAN((SUM(N10,L11))/2),"")</f>
        <v/>
      </c>
      <c r="W10" s="546" t="str">
        <f>IF(O10=3,MEDIAN(L10:L11),"")</f>
        <v/>
      </c>
      <c r="X10" s="547">
        <f>SUM(P10:S12)</f>
        <v>19</v>
      </c>
      <c r="Y10" s="548">
        <f>SUM(T10:W12)</f>
        <v>19</v>
      </c>
      <c r="Z10" s="549">
        <f>STDEV(G10:G12)</f>
        <v>0</v>
      </c>
      <c r="AA10" s="548">
        <f>Z10/X10</f>
        <v>0</v>
      </c>
      <c r="AB10" s="549">
        <f>IF(AA10&lt;=0.25, Y10, X10)</f>
        <v>19</v>
      </c>
      <c r="AC10" s="541">
        <f>AB10*E10*($AC$6+1)</f>
        <v>6.333333333333333</v>
      </c>
      <c r="AD10" s="100"/>
      <c r="AE10" s="100"/>
      <c r="AF10" s="101"/>
      <c r="AG10" s="101"/>
      <c r="AH10" s="101"/>
      <c r="AI10" s="101"/>
      <c r="AJ10" s="101"/>
      <c r="AK10" s="101"/>
    </row>
    <row r="11" spans="1:38" s="93" customFormat="1" ht="25.5" customHeight="1">
      <c r="A11" s="534"/>
      <c r="B11" s="552"/>
      <c r="C11" s="538"/>
      <c r="D11" s="555"/>
      <c r="E11" s="512"/>
      <c r="F11" s="115" t="s">
        <v>295</v>
      </c>
      <c r="G11" s="116">
        <v>19</v>
      </c>
      <c r="H11" s="111">
        <f>ROUNDUP(AVERAGE(G10:G12),2)</f>
        <v>19</v>
      </c>
      <c r="I11" s="112">
        <f>G11/H11-1</f>
        <v>0</v>
      </c>
      <c r="J11" s="113">
        <f t="shared" ref="J11:J39" si="1">ABS(I11)</f>
        <v>0</v>
      </c>
      <c r="K11" s="113">
        <f>SMALL(J10:J12,2)</f>
        <v>0</v>
      </c>
      <c r="L11" s="114">
        <f>IF(K11=J10,G10,IF(K11=J11,G11,IF(K11=J12,G12)))</f>
        <v>19</v>
      </c>
      <c r="M11" s="114">
        <f t="shared" si="0"/>
        <v>19</v>
      </c>
      <c r="N11" s="114">
        <f t="shared" ref="N11:N39" si="2">IF(M11="FORA","",M11)</f>
        <v>19</v>
      </c>
      <c r="O11" s="539"/>
      <c r="P11" s="520"/>
      <c r="Q11" s="520"/>
      <c r="R11" s="520"/>
      <c r="S11" s="520"/>
      <c r="T11" s="520"/>
      <c r="U11" s="520"/>
      <c r="V11" s="520"/>
      <c r="W11" s="520"/>
      <c r="X11" s="522"/>
      <c r="Y11" s="522"/>
      <c r="Z11" s="523"/>
      <c r="AA11" s="522"/>
      <c r="AB11" s="523"/>
      <c r="AC11" s="542"/>
      <c r="AD11" s="100"/>
      <c r="AE11" s="100"/>
      <c r="AF11" s="101"/>
      <c r="AG11" s="101"/>
      <c r="AH11" s="101"/>
      <c r="AI11" s="101"/>
      <c r="AJ11" s="101"/>
      <c r="AK11" s="101"/>
    </row>
    <row r="12" spans="1:38" s="93" customFormat="1" ht="25.5" customHeight="1" thickBot="1">
      <c r="A12" s="534"/>
      <c r="B12" s="552"/>
      <c r="C12" s="538"/>
      <c r="D12" s="556"/>
      <c r="E12" s="513"/>
      <c r="F12" s="115" t="s">
        <v>295</v>
      </c>
      <c r="G12" s="116">
        <v>19</v>
      </c>
      <c r="H12" s="111">
        <f>ROUNDUP(AVERAGE(G10:G12),2)</f>
        <v>19</v>
      </c>
      <c r="I12" s="112">
        <f>G12/H12-1</f>
        <v>0</v>
      </c>
      <c r="J12" s="113">
        <f t="shared" si="1"/>
        <v>0</v>
      </c>
      <c r="K12" s="113">
        <f>SMALL(J10:J12,3)</f>
        <v>0</v>
      </c>
      <c r="L12" s="114">
        <f>IF(K12=J10,G10,IF(K12=J11,G11,IF(K12=J12,G12)))</f>
        <v>19</v>
      </c>
      <c r="M12" s="114">
        <f t="shared" si="0"/>
        <v>19</v>
      </c>
      <c r="N12" s="114">
        <f t="shared" si="2"/>
        <v>19</v>
      </c>
      <c r="O12" s="539"/>
      <c r="P12" s="520"/>
      <c r="Q12" s="520"/>
      <c r="R12" s="520"/>
      <c r="S12" s="520"/>
      <c r="T12" s="520"/>
      <c r="U12" s="520"/>
      <c r="V12" s="520"/>
      <c r="W12" s="520"/>
      <c r="X12" s="522"/>
      <c r="Y12" s="522"/>
      <c r="Z12" s="523"/>
      <c r="AA12" s="522"/>
      <c r="AB12" s="523"/>
      <c r="AC12" s="543"/>
      <c r="AD12" s="100"/>
      <c r="AE12" s="100"/>
      <c r="AF12" s="101"/>
      <c r="AG12" s="101"/>
      <c r="AH12" s="101"/>
      <c r="AI12" s="101"/>
      <c r="AJ12" s="101"/>
      <c r="AK12" s="101"/>
    </row>
    <row r="13" spans="1:38" s="105" customFormat="1" ht="25.5" customHeight="1">
      <c r="A13" s="540">
        <v>2</v>
      </c>
      <c r="B13" s="528" t="s">
        <v>237</v>
      </c>
      <c r="C13" s="531" t="s">
        <v>207</v>
      </c>
      <c r="D13" s="532">
        <f>4*1</f>
        <v>4</v>
      </c>
      <c r="E13" s="514">
        <f>D13/12</f>
        <v>0.33333333333333331</v>
      </c>
      <c r="F13" s="86" t="s">
        <v>296</v>
      </c>
      <c r="G13" s="87">
        <v>9</v>
      </c>
      <c r="H13" s="88">
        <f>ROUNDUP(AVERAGE(G13:G15),2)</f>
        <v>9</v>
      </c>
      <c r="I13" s="89">
        <f t="shared" ref="I13:I39" si="3">G13/H13-1</f>
        <v>0</v>
      </c>
      <c r="J13" s="90">
        <f t="shared" si="1"/>
        <v>0</v>
      </c>
      <c r="K13" s="90">
        <f>SMALL(J13:J15,1)</f>
        <v>0</v>
      </c>
      <c r="L13" s="102">
        <f>IF(K13=J13,G13,IF(K13=J14,G14,IF(K13=J15,G15)))</f>
        <v>9</v>
      </c>
      <c r="M13" s="102">
        <f t="shared" si="0"/>
        <v>9</v>
      </c>
      <c r="N13" s="102">
        <f t="shared" si="2"/>
        <v>9</v>
      </c>
      <c r="O13" s="533">
        <f>COUNTIF(M13:M15,"FORA")</f>
        <v>0</v>
      </c>
      <c r="P13" s="526">
        <f>IF(O13=0,AVERAGE(L13:L15),"")</f>
        <v>9</v>
      </c>
      <c r="Q13" s="526" t="str">
        <f>IF(O13=1,AVERAGE(N13:N14),"")</f>
        <v/>
      </c>
      <c r="R13" s="526" t="str">
        <f>IF(O13=2,(SUM(N13,L14))/2,"")</f>
        <v/>
      </c>
      <c r="S13" s="526" t="str">
        <f>IF(O13=3,AVERAGE(L13:L14),"")</f>
        <v/>
      </c>
      <c r="T13" s="526">
        <f>IF(O13=0,MEDIAN(N13:N15),"")</f>
        <v>9</v>
      </c>
      <c r="U13" s="526" t="str">
        <f>IF(O13=1,MEDIAN(N13:N14),"")</f>
        <v/>
      </c>
      <c r="V13" s="526" t="str">
        <f>IF(O13=2,MEDIAN((SUM(N13,L14))/2),"")</f>
        <v/>
      </c>
      <c r="W13" s="526" t="str">
        <f>IF(O13=3,MEDIAN(L13:L14),"")</f>
        <v/>
      </c>
      <c r="X13" s="518">
        <f>SUM(P13:S15)</f>
        <v>9</v>
      </c>
      <c r="Y13" s="518">
        <f>SUM(T13:W15)</f>
        <v>9</v>
      </c>
      <c r="Z13" s="517">
        <f>STDEV(G13:G15)</f>
        <v>0</v>
      </c>
      <c r="AA13" s="518">
        <f>Z13/X13</f>
        <v>0</v>
      </c>
      <c r="AB13" s="517">
        <f>IF(AA13&lt;=0.25, Y13, X13)</f>
        <v>9</v>
      </c>
      <c r="AC13" s="524">
        <f>AB13*E13*($AC$6+1)</f>
        <v>3</v>
      </c>
      <c r="AD13" s="100"/>
      <c r="AE13" s="100"/>
      <c r="AF13" s="103"/>
      <c r="AG13" s="100"/>
      <c r="AH13" s="103"/>
      <c r="AI13" s="104"/>
    </row>
    <row r="14" spans="1:38" s="105" customFormat="1" ht="25.5" customHeight="1">
      <c r="A14" s="540"/>
      <c r="B14" s="544"/>
      <c r="C14" s="531"/>
      <c r="D14" s="532"/>
      <c r="E14" s="515"/>
      <c r="F14" s="86" t="s">
        <v>296</v>
      </c>
      <c r="G14" s="87">
        <v>9</v>
      </c>
      <c r="H14" s="87">
        <f>ROUNDUP(AVERAGE(G13:G15),2)</f>
        <v>9</v>
      </c>
      <c r="I14" s="89">
        <f t="shared" si="3"/>
        <v>0</v>
      </c>
      <c r="J14" s="90">
        <f t="shared" si="1"/>
        <v>0</v>
      </c>
      <c r="K14" s="90">
        <f>SMALL(J13:J15,2)</f>
        <v>0</v>
      </c>
      <c r="L14" s="102">
        <f>IF(K14=J13,G13,IF(K14=J14,G14,IF(K14=J15,G15)))</f>
        <v>9</v>
      </c>
      <c r="M14" s="102">
        <f t="shared" si="0"/>
        <v>9</v>
      </c>
      <c r="N14" s="102">
        <f t="shared" si="2"/>
        <v>9</v>
      </c>
      <c r="O14" s="533"/>
      <c r="P14" s="526"/>
      <c r="Q14" s="526"/>
      <c r="R14" s="526"/>
      <c r="S14" s="526"/>
      <c r="T14" s="526"/>
      <c r="U14" s="526"/>
      <c r="V14" s="526"/>
      <c r="W14" s="526"/>
      <c r="X14" s="519"/>
      <c r="Y14" s="519"/>
      <c r="Z14" s="517"/>
      <c r="AA14" s="519"/>
      <c r="AB14" s="517"/>
      <c r="AC14" s="525"/>
      <c r="AD14" s="100"/>
      <c r="AE14" s="100"/>
      <c r="AF14" s="103"/>
      <c r="AG14" s="100"/>
      <c r="AH14" s="103"/>
      <c r="AI14" s="104"/>
    </row>
    <row r="15" spans="1:38" s="105" customFormat="1" ht="25.5" customHeight="1" thickBot="1">
      <c r="A15" s="540"/>
      <c r="B15" s="545"/>
      <c r="C15" s="531"/>
      <c r="D15" s="532"/>
      <c r="E15" s="516"/>
      <c r="F15" s="86" t="s">
        <v>296</v>
      </c>
      <c r="G15" s="87">
        <v>9</v>
      </c>
      <c r="H15" s="87">
        <f>ROUNDUP(AVERAGE(G13:G15),2)</f>
        <v>9</v>
      </c>
      <c r="I15" s="89">
        <f t="shared" si="3"/>
        <v>0</v>
      </c>
      <c r="J15" s="90">
        <f t="shared" si="1"/>
        <v>0</v>
      </c>
      <c r="K15" s="90">
        <f>SMALL(J13:J15,3)</f>
        <v>0</v>
      </c>
      <c r="L15" s="102">
        <f>IF(K15=J13,G13,IF(K15=J14,G14,IF(K15=J15,G15)))</f>
        <v>9</v>
      </c>
      <c r="M15" s="102">
        <f t="shared" si="0"/>
        <v>9</v>
      </c>
      <c r="N15" s="102">
        <f t="shared" si="2"/>
        <v>9</v>
      </c>
      <c r="O15" s="533"/>
      <c r="P15" s="526"/>
      <c r="Q15" s="526"/>
      <c r="R15" s="526"/>
      <c r="S15" s="526"/>
      <c r="T15" s="526"/>
      <c r="U15" s="526"/>
      <c r="V15" s="526"/>
      <c r="W15" s="526"/>
      <c r="X15" s="519"/>
      <c r="Y15" s="519"/>
      <c r="Z15" s="517"/>
      <c r="AA15" s="519"/>
      <c r="AB15" s="517"/>
      <c r="AC15" s="525"/>
      <c r="AD15" s="100"/>
      <c r="AE15" s="100"/>
      <c r="AF15" s="103"/>
      <c r="AG15" s="100"/>
      <c r="AH15" s="103"/>
      <c r="AI15" s="104"/>
    </row>
    <row r="16" spans="1:38" s="93" customFormat="1" ht="25.5" customHeight="1">
      <c r="A16" s="534">
        <v>3</v>
      </c>
      <c r="B16" s="535" t="s">
        <v>239</v>
      </c>
      <c r="C16" s="538" t="s">
        <v>240</v>
      </c>
      <c r="D16" s="532">
        <f>4*4</f>
        <v>16</v>
      </c>
      <c r="E16" s="511">
        <f>D16/12</f>
        <v>1.3333333333333333</v>
      </c>
      <c r="F16" s="115" t="s">
        <v>297</v>
      </c>
      <c r="G16" s="116">
        <v>8.1</v>
      </c>
      <c r="H16" s="117">
        <f>ROUNDUP(AVERAGE(G16:G18),2)</f>
        <v>8.1</v>
      </c>
      <c r="I16" s="112">
        <f t="shared" si="3"/>
        <v>0</v>
      </c>
      <c r="J16" s="111">
        <f t="shared" si="1"/>
        <v>0</v>
      </c>
      <c r="K16" s="113">
        <f>SMALL(J16:J18,1)</f>
        <v>0</v>
      </c>
      <c r="L16" s="114">
        <f>IF(K16=J16,G16,IF(K16=J17,G17,IF(K16=J18,G18)))</f>
        <v>8.1</v>
      </c>
      <c r="M16" s="114">
        <f t="shared" si="0"/>
        <v>8.1</v>
      </c>
      <c r="N16" s="114">
        <f t="shared" si="2"/>
        <v>8.1</v>
      </c>
      <c r="O16" s="539">
        <f>COUNTIF(M16:M18,"FORA")</f>
        <v>0</v>
      </c>
      <c r="P16" s="520">
        <f>IF(O16=0,AVERAGE(L16:L18),"")</f>
        <v>8.1</v>
      </c>
      <c r="Q16" s="520" t="str">
        <f>IF(O16=1,AVERAGE(N16:N17),"")</f>
        <v/>
      </c>
      <c r="R16" s="520" t="str">
        <f>IF(O16=2,(SUM(N16,L17))/2,"")</f>
        <v/>
      </c>
      <c r="S16" s="520" t="str">
        <f>IF(O16=3,AVERAGE(L16:L17),"")</f>
        <v/>
      </c>
      <c r="T16" s="520">
        <f>IF(O16=0,MEDIAN(N16:N18),"")</f>
        <v>8.1</v>
      </c>
      <c r="U16" s="520" t="str">
        <f>IF(O16=1,MEDIAN(N16:N17),"")</f>
        <v/>
      </c>
      <c r="V16" s="520" t="str">
        <f>IF(O16=2,MEDIAN((SUM(N16,L17))/2),"")</f>
        <v/>
      </c>
      <c r="W16" s="520" t="str">
        <f>IF(O16=3,MEDIAN(L16:L17),"")</f>
        <v/>
      </c>
      <c r="X16" s="521">
        <f>SUM(P16:S18)</f>
        <v>8.1</v>
      </c>
      <c r="Y16" s="521">
        <f>SUM(T16:W18)</f>
        <v>8.1</v>
      </c>
      <c r="Z16" s="523">
        <f>STDEV(G16:G18)</f>
        <v>0</v>
      </c>
      <c r="AA16" s="521">
        <f>Z16/X16</f>
        <v>0</v>
      </c>
      <c r="AB16" s="523">
        <f>IF(AA16&lt;=0.25, Y16, X16)</f>
        <v>8.1</v>
      </c>
      <c r="AC16" s="524">
        <f>AB16*E16*($AC$6+1)</f>
        <v>10.799999999999999</v>
      </c>
      <c r="AD16" s="100"/>
      <c r="AE16" s="100"/>
      <c r="AF16" s="101"/>
      <c r="AG16" s="101"/>
      <c r="AH16" s="101"/>
      <c r="AI16" s="101"/>
      <c r="AJ16" s="101"/>
      <c r="AK16" s="101"/>
    </row>
    <row r="17" spans="1:37" s="93" customFormat="1" ht="25.5" customHeight="1">
      <c r="A17" s="534"/>
      <c r="B17" s="536"/>
      <c r="C17" s="538"/>
      <c r="D17" s="532"/>
      <c r="E17" s="512"/>
      <c r="F17" s="115" t="s">
        <v>298</v>
      </c>
      <c r="G17" s="116">
        <v>8.1</v>
      </c>
      <c r="H17" s="111">
        <f>ROUNDUP(AVERAGE(G16:G18),2)</f>
        <v>8.1</v>
      </c>
      <c r="I17" s="112">
        <f t="shared" si="3"/>
        <v>0</v>
      </c>
      <c r="J17" s="113">
        <f t="shared" si="1"/>
        <v>0</v>
      </c>
      <c r="K17" s="113">
        <f>SMALL(J16:J18,2)</f>
        <v>0</v>
      </c>
      <c r="L17" s="114">
        <f>IF(K17=J16,G16,IF(K17=J17,G17,IF(K17=J18,G18)))</f>
        <v>8.1</v>
      </c>
      <c r="M17" s="114">
        <f t="shared" si="0"/>
        <v>8.1</v>
      </c>
      <c r="N17" s="114">
        <f t="shared" si="2"/>
        <v>8.1</v>
      </c>
      <c r="O17" s="539"/>
      <c r="P17" s="520"/>
      <c r="Q17" s="520"/>
      <c r="R17" s="520"/>
      <c r="S17" s="520"/>
      <c r="T17" s="520"/>
      <c r="U17" s="520"/>
      <c r="V17" s="520"/>
      <c r="W17" s="520"/>
      <c r="X17" s="522"/>
      <c r="Y17" s="522"/>
      <c r="Z17" s="523"/>
      <c r="AA17" s="522"/>
      <c r="AB17" s="523"/>
      <c r="AC17" s="525"/>
      <c r="AD17" s="100"/>
      <c r="AE17" s="100"/>
      <c r="AF17" s="101"/>
      <c r="AG17" s="101"/>
      <c r="AH17" s="101"/>
      <c r="AI17" s="101"/>
      <c r="AJ17" s="101"/>
      <c r="AK17" s="101"/>
    </row>
    <row r="18" spans="1:37" s="93" customFormat="1" ht="25.5" customHeight="1" thickBot="1">
      <c r="A18" s="534"/>
      <c r="B18" s="537"/>
      <c r="C18" s="538"/>
      <c r="D18" s="532"/>
      <c r="E18" s="513"/>
      <c r="F18" s="115" t="s">
        <v>298</v>
      </c>
      <c r="G18" s="116">
        <v>8.1</v>
      </c>
      <c r="H18" s="111">
        <f>ROUNDUP(AVERAGE(G16:G18),2)</f>
        <v>8.1</v>
      </c>
      <c r="I18" s="112">
        <f t="shared" si="3"/>
        <v>0</v>
      </c>
      <c r="J18" s="113">
        <f t="shared" si="1"/>
        <v>0</v>
      </c>
      <c r="K18" s="113">
        <f>SMALL(J16:J18,3)</f>
        <v>0</v>
      </c>
      <c r="L18" s="114">
        <f>IF(K18=J16,G16,IF(K18=J17,G17,IF(K18=J18,G18)))</f>
        <v>8.1</v>
      </c>
      <c r="M18" s="114">
        <f t="shared" si="0"/>
        <v>8.1</v>
      </c>
      <c r="N18" s="114">
        <f t="shared" si="2"/>
        <v>8.1</v>
      </c>
      <c r="O18" s="539"/>
      <c r="P18" s="520"/>
      <c r="Q18" s="520"/>
      <c r="R18" s="520"/>
      <c r="S18" s="520"/>
      <c r="T18" s="520"/>
      <c r="U18" s="520"/>
      <c r="V18" s="520"/>
      <c r="W18" s="520"/>
      <c r="X18" s="522"/>
      <c r="Y18" s="522"/>
      <c r="Z18" s="523"/>
      <c r="AA18" s="522"/>
      <c r="AB18" s="523"/>
      <c r="AC18" s="525"/>
      <c r="AD18" s="100"/>
      <c r="AE18" s="100"/>
      <c r="AF18" s="101"/>
      <c r="AG18" s="101"/>
      <c r="AH18" s="101"/>
      <c r="AI18" s="101"/>
      <c r="AJ18" s="101"/>
      <c r="AK18" s="101"/>
    </row>
    <row r="19" spans="1:37" s="105" customFormat="1" ht="25.5" customHeight="1">
      <c r="A19" s="540">
        <v>4</v>
      </c>
      <c r="B19" s="528" t="s">
        <v>241</v>
      </c>
      <c r="C19" s="531" t="s">
        <v>207</v>
      </c>
      <c r="D19" s="532">
        <f>4*1</f>
        <v>4</v>
      </c>
      <c r="E19" s="504">
        <f>D19/12</f>
        <v>0.33333333333333331</v>
      </c>
      <c r="F19" s="86" t="s">
        <v>299</v>
      </c>
      <c r="G19" s="87">
        <v>74.87</v>
      </c>
      <c r="H19" s="87">
        <f>ROUNDUP(AVERAGE(G19:G21),2)</f>
        <v>74.87</v>
      </c>
      <c r="I19" s="89">
        <f t="shared" si="3"/>
        <v>0</v>
      </c>
      <c r="J19" s="90">
        <f t="shared" si="1"/>
        <v>0</v>
      </c>
      <c r="K19" s="90">
        <f>SMALL(J19:J21,1)</f>
        <v>0</v>
      </c>
      <c r="L19" s="102">
        <f>IF(K19=J19,G19,IF(K19=J20,G20,IF(K19=J21,G21)))</f>
        <v>74.87</v>
      </c>
      <c r="M19" s="102">
        <f t="shared" si="0"/>
        <v>74.87</v>
      </c>
      <c r="N19" s="102">
        <f t="shared" si="2"/>
        <v>74.87</v>
      </c>
      <c r="O19" s="533">
        <f>COUNTIF(M19:M21,"FORA")</f>
        <v>0</v>
      </c>
      <c r="P19" s="526">
        <f>IF(O19=0,AVERAGE(L19:L21),"")</f>
        <v>74.87</v>
      </c>
      <c r="Q19" s="526" t="str">
        <f>IF(O19=1,AVERAGE(N19:N20),"")</f>
        <v/>
      </c>
      <c r="R19" s="526" t="str">
        <f>IF(O19=2,(SUM(N19,L20))/2,"")</f>
        <v/>
      </c>
      <c r="S19" s="526" t="str">
        <f>IF(O19=3,AVERAGE(L19:L20),"")</f>
        <v/>
      </c>
      <c r="T19" s="526">
        <f>IF(O19=0,MEDIAN(N19:N21),"")</f>
        <v>74.87</v>
      </c>
      <c r="U19" s="526" t="str">
        <f>IF(O19=1,MEDIAN(N19:N20),"")</f>
        <v/>
      </c>
      <c r="V19" s="526" t="str">
        <f>IF(O19=2,MEDIAN((SUM(N19,L20))/2),"")</f>
        <v/>
      </c>
      <c r="W19" s="526" t="str">
        <f>IF(O19=3,MEDIAN(L19:L20),"")</f>
        <v/>
      </c>
      <c r="X19" s="518">
        <f>SUM(P19:S21)</f>
        <v>74.87</v>
      </c>
      <c r="Y19" s="518">
        <f>SUM(T19:W21)</f>
        <v>74.87</v>
      </c>
      <c r="Z19" s="517">
        <f>STDEV(G19:G21)</f>
        <v>0</v>
      </c>
      <c r="AA19" s="518">
        <f>Z19/X19</f>
        <v>0</v>
      </c>
      <c r="AB19" s="517">
        <f>IF(AA19&lt;=0.25, Y19, X19)</f>
        <v>74.87</v>
      </c>
      <c r="AC19" s="524">
        <f t="shared" ref="AC19" si="4">AB19*E19*($AC$6+1)</f>
        <v>24.956666666666667</v>
      </c>
      <c r="AD19" s="100"/>
      <c r="AE19" s="100"/>
      <c r="AF19" s="103"/>
      <c r="AG19" s="100"/>
      <c r="AH19" s="103"/>
      <c r="AI19" s="104"/>
    </row>
    <row r="20" spans="1:37" s="105" customFormat="1" ht="25.5" customHeight="1">
      <c r="A20" s="540"/>
      <c r="B20" s="529"/>
      <c r="C20" s="531"/>
      <c r="D20" s="532"/>
      <c r="E20" s="505"/>
      <c r="F20" s="86" t="s">
        <v>299</v>
      </c>
      <c r="G20" s="87">
        <v>74.87</v>
      </c>
      <c r="H20" s="87">
        <f>ROUNDUP(AVERAGE(G19:G21),2)</f>
        <v>74.87</v>
      </c>
      <c r="I20" s="89">
        <f t="shared" si="3"/>
        <v>0</v>
      </c>
      <c r="J20" s="90">
        <f t="shared" si="1"/>
        <v>0</v>
      </c>
      <c r="K20" s="90">
        <f>SMALL(J19:J21,2)</f>
        <v>0</v>
      </c>
      <c r="L20" s="102">
        <f>IF(K20=J19,G19,IF(K20=J20,G20,IF(K20=J21,G21)))</f>
        <v>74.87</v>
      </c>
      <c r="M20" s="102">
        <f t="shared" si="0"/>
        <v>74.87</v>
      </c>
      <c r="N20" s="102">
        <f t="shared" si="2"/>
        <v>74.87</v>
      </c>
      <c r="O20" s="533"/>
      <c r="P20" s="526"/>
      <c r="Q20" s="526"/>
      <c r="R20" s="526"/>
      <c r="S20" s="526"/>
      <c r="T20" s="526"/>
      <c r="U20" s="526"/>
      <c r="V20" s="526"/>
      <c r="W20" s="526"/>
      <c r="X20" s="519"/>
      <c r="Y20" s="519"/>
      <c r="Z20" s="517"/>
      <c r="AA20" s="519"/>
      <c r="AB20" s="517"/>
      <c r="AC20" s="525"/>
      <c r="AD20" s="100"/>
      <c r="AE20" s="100"/>
      <c r="AF20" s="103"/>
      <c r="AG20" s="100"/>
      <c r="AH20" s="103"/>
      <c r="AI20" s="104"/>
    </row>
    <row r="21" spans="1:37" s="105" customFormat="1" ht="25.5" customHeight="1" thickBot="1">
      <c r="A21" s="540"/>
      <c r="B21" s="530"/>
      <c r="C21" s="531"/>
      <c r="D21" s="532"/>
      <c r="E21" s="506"/>
      <c r="F21" s="86" t="s">
        <v>299</v>
      </c>
      <c r="G21" s="87">
        <v>74.87</v>
      </c>
      <c r="H21" s="87">
        <f>ROUNDUP(AVERAGE(G19:G21),2)</f>
        <v>74.87</v>
      </c>
      <c r="I21" s="89">
        <f t="shared" si="3"/>
        <v>0</v>
      </c>
      <c r="J21" s="90">
        <f t="shared" si="1"/>
        <v>0</v>
      </c>
      <c r="K21" s="90">
        <f>SMALL(J19:J21,3)</f>
        <v>0</v>
      </c>
      <c r="L21" s="102">
        <f>IF(K21=J19,G19,IF(K21=J20,G20,IF(K21=J21,G21)))</f>
        <v>74.87</v>
      </c>
      <c r="M21" s="102">
        <f t="shared" si="0"/>
        <v>74.87</v>
      </c>
      <c r="N21" s="102">
        <f t="shared" si="2"/>
        <v>74.87</v>
      </c>
      <c r="O21" s="533"/>
      <c r="P21" s="526"/>
      <c r="Q21" s="526"/>
      <c r="R21" s="526"/>
      <c r="S21" s="526"/>
      <c r="T21" s="526"/>
      <c r="U21" s="526"/>
      <c r="V21" s="526"/>
      <c r="W21" s="526"/>
      <c r="X21" s="519"/>
      <c r="Y21" s="519"/>
      <c r="Z21" s="517"/>
      <c r="AA21" s="519"/>
      <c r="AB21" s="517"/>
      <c r="AC21" s="525"/>
      <c r="AD21" s="100"/>
      <c r="AE21" s="100"/>
      <c r="AF21" s="103"/>
      <c r="AG21" s="100"/>
      <c r="AH21" s="103"/>
      <c r="AI21" s="104"/>
    </row>
    <row r="22" spans="1:37" s="93" customFormat="1" ht="25.5" customHeight="1">
      <c r="A22" s="534">
        <v>5</v>
      </c>
      <c r="B22" s="535" t="s">
        <v>242</v>
      </c>
      <c r="C22" s="538" t="s">
        <v>207</v>
      </c>
      <c r="D22" s="532">
        <f>4*4</f>
        <v>16</v>
      </c>
      <c r="E22" s="504">
        <f>D22/12</f>
        <v>1.3333333333333333</v>
      </c>
      <c r="F22" s="115" t="s">
        <v>300</v>
      </c>
      <c r="G22" s="116">
        <v>18.45</v>
      </c>
      <c r="H22" s="117">
        <f>ROUNDUP(AVERAGE(G22:G24),2)</f>
        <v>18.45</v>
      </c>
      <c r="I22" s="112">
        <f t="shared" si="3"/>
        <v>0</v>
      </c>
      <c r="J22" s="111">
        <f t="shared" si="1"/>
        <v>0</v>
      </c>
      <c r="K22" s="113">
        <f>SMALL(J22:J24,1)</f>
        <v>0</v>
      </c>
      <c r="L22" s="114">
        <f>IF(K22=J22,G22,IF(K22=J23,G23,IF(K22=J24,G24)))</f>
        <v>18.45</v>
      </c>
      <c r="M22" s="114">
        <f t="shared" si="0"/>
        <v>18.45</v>
      </c>
      <c r="N22" s="114">
        <f t="shared" si="2"/>
        <v>18.45</v>
      </c>
      <c r="O22" s="539">
        <f>COUNTIF(M22:M24,"FORA")</f>
        <v>0</v>
      </c>
      <c r="P22" s="520">
        <f>IF(O22=0,AVERAGE(L22:L24),"")</f>
        <v>18.45</v>
      </c>
      <c r="Q22" s="520" t="str">
        <f>IF(O22=1,AVERAGE(N22:N23),"")</f>
        <v/>
      </c>
      <c r="R22" s="520" t="str">
        <f>IF(O22=2,(SUM(N22,L23))/2,"")</f>
        <v/>
      </c>
      <c r="S22" s="520" t="str">
        <f>IF(O22=3,AVERAGE(L22:L23),"")</f>
        <v/>
      </c>
      <c r="T22" s="520">
        <f>IF(O22=0,MEDIAN(N22:N24),"")</f>
        <v>18.45</v>
      </c>
      <c r="U22" s="520" t="str">
        <f>IF(O22=1,MEDIAN(N22:N23),"")</f>
        <v/>
      </c>
      <c r="V22" s="520" t="str">
        <f>IF(O22=2,MEDIAN((SUM(N22,L23))/2),"")</f>
        <v/>
      </c>
      <c r="W22" s="520" t="str">
        <f>IF(O22=3,MEDIAN(L22:L23),"")</f>
        <v/>
      </c>
      <c r="X22" s="521">
        <f>SUM(P22:S24)</f>
        <v>18.45</v>
      </c>
      <c r="Y22" s="521">
        <f>SUM(T22:W24)</f>
        <v>18.45</v>
      </c>
      <c r="Z22" s="523">
        <f>STDEV(G22:G24)</f>
        <v>0</v>
      </c>
      <c r="AA22" s="521">
        <f>Z22/X22</f>
        <v>0</v>
      </c>
      <c r="AB22" s="523">
        <f>IF(AA22&lt;=0.25, Y22, X22)</f>
        <v>18.45</v>
      </c>
      <c r="AC22" s="524">
        <f t="shared" ref="AC22" si="5">AB22*E22*($AC$6+1)</f>
        <v>24.599999999999998</v>
      </c>
      <c r="AD22" s="100"/>
      <c r="AE22" s="100"/>
      <c r="AF22" s="101"/>
      <c r="AG22" s="101"/>
      <c r="AH22" s="101"/>
      <c r="AI22" s="101"/>
      <c r="AJ22" s="101"/>
      <c r="AK22" s="101"/>
    </row>
    <row r="23" spans="1:37" s="93" customFormat="1" ht="25.5" customHeight="1">
      <c r="A23" s="534"/>
      <c r="B23" s="536"/>
      <c r="C23" s="538"/>
      <c r="D23" s="532"/>
      <c r="E23" s="505"/>
      <c r="F23" s="115" t="s">
        <v>300</v>
      </c>
      <c r="G23" s="116">
        <v>18.45</v>
      </c>
      <c r="H23" s="111">
        <f>ROUNDUP(AVERAGE(G22:G24),2)</f>
        <v>18.45</v>
      </c>
      <c r="I23" s="112">
        <f t="shared" si="3"/>
        <v>0</v>
      </c>
      <c r="J23" s="113">
        <f t="shared" si="1"/>
        <v>0</v>
      </c>
      <c r="K23" s="113">
        <f>SMALL(J22:J24,2)</f>
        <v>0</v>
      </c>
      <c r="L23" s="114">
        <f>IF(K23=J22,G22,IF(K23=J23,G23,IF(K23=J24,G24)))</f>
        <v>18.45</v>
      </c>
      <c r="M23" s="114">
        <f t="shared" si="0"/>
        <v>18.45</v>
      </c>
      <c r="N23" s="114">
        <f t="shared" si="2"/>
        <v>18.45</v>
      </c>
      <c r="O23" s="539"/>
      <c r="P23" s="520"/>
      <c r="Q23" s="520"/>
      <c r="R23" s="520"/>
      <c r="S23" s="520"/>
      <c r="T23" s="520"/>
      <c r="U23" s="520"/>
      <c r="V23" s="520"/>
      <c r="W23" s="520"/>
      <c r="X23" s="522"/>
      <c r="Y23" s="522"/>
      <c r="Z23" s="523"/>
      <c r="AA23" s="522"/>
      <c r="AB23" s="523"/>
      <c r="AC23" s="525"/>
      <c r="AD23" s="100"/>
      <c r="AE23" s="100"/>
      <c r="AF23" s="101"/>
      <c r="AG23" s="101"/>
      <c r="AH23" s="101"/>
      <c r="AI23" s="101"/>
      <c r="AJ23" s="101"/>
      <c r="AK23" s="101"/>
    </row>
    <row r="24" spans="1:37" s="93" customFormat="1" ht="25.5" customHeight="1" thickBot="1">
      <c r="A24" s="534"/>
      <c r="B24" s="537"/>
      <c r="C24" s="538"/>
      <c r="D24" s="532"/>
      <c r="E24" s="506"/>
      <c r="F24" s="115" t="s">
        <v>300</v>
      </c>
      <c r="G24" s="116">
        <v>18.45</v>
      </c>
      <c r="H24" s="111">
        <f>ROUNDUP(AVERAGE(G22:G24),2)</f>
        <v>18.45</v>
      </c>
      <c r="I24" s="112">
        <f t="shared" si="3"/>
        <v>0</v>
      </c>
      <c r="J24" s="113">
        <f t="shared" si="1"/>
        <v>0</v>
      </c>
      <c r="K24" s="113">
        <f>SMALL(J22:J24,3)</f>
        <v>0</v>
      </c>
      <c r="L24" s="114">
        <f>IF(K24=J22,G22,IF(K24=J23,G23,IF(K24=J24,G24)))</f>
        <v>18.45</v>
      </c>
      <c r="M24" s="114">
        <f t="shared" si="0"/>
        <v>18.45</v>
      </c>
      <c r="N24" s="114">
        <f t="shared" si="2"/>
        <v>18.45</v>
      </c>
      <c r="O24" s="539"/>
      <c r="P24" s="520"/>
      <c r="Q24" s="520"/>
      <c r="R24" s="520"/>
      <c r="S24" s="520"/>
      <c r="T24" s="520"/>
      <c r="U24" s="520"/>
      <c r="V24" s="520"/>
      <c r="W24" s="520"/>
      <c r="X24" s="522"/>
      <c r="Y24" s="522"/>
      <c r="Z24" s="523"/>
      <c r="AA24" s="522"/>
      <c r="AB24" s="523"/>
      <c r="AC24" s="525"/>
      <c r="AD24" s="100"/>
      <c r="AE24" s="100"/>
      <c r="AF24" s="101"/>
      <c r="AG24" s="101"/>
      <c r="AH24" s="101"/>
      <c r="AI24" s="101"/>
      <c r="AJ24" s="101"/>
      <c r="AK24" s="101"/>
    </row>
    <row r="25" spans="1:37" s="105" customFormat="1" ht="25.5" customHeight="1">
      <c r="A25" s="540">
        <v>8</v>
      </c>
      <c r="B25" s="528" t="s">
        <v>244</v>
      </c>
      <c r="C25" s="531" t="s">
        <v>207</v>
      </c>
      <c r="D25" s="532">
        <f>4*3</f>
        <v>12</v>
      </c>
      <c r="E25" s="504">
        <f t="shared" ref="E25" si="6">D25/12</f>
        <v>1</v>
      </c>
      <c r="F25" s="86" t="s">
        <v>304</v>
      </c>
      <c r="G25" s="87">
        <v>3.51</v>
      </c>
      <c r="H25" s="88">
        <f>ROUNDUP(AVERAGE(G25:G27),2)</f>
        <v>3.51</v>
      </c>
      <c r="I25" s="89">
        <f t="shared" si="3"/>
        <v>0</v>
      </c>
      <c r="J25" s="90">
        <f t="shared" si="1"/>
        <v>0</v>
      </c>
      <c r="K25" s="90">
        <f>SMALL(J25:J27,1)</f>
        <v>0</v>
      </c>
      <c r="L25" s="102">
        <f>IF(K25=J25,G25,IF(K25=J26,G26,IF(K25=J27,G27)))</f>
        <v>3.51</v>
      </c>
      <c r="M25" s="102">
        <f t="shared" si="0"/>
        <v>3.51</v>
      </c>
      <c r="N25" s="102">
        <f t="shared" si="2"/>
        <v>3.51</v>
      </c>
      <c r="O25" s="533">
        <f>COUNTIF(M25:M27,"FORA")</f>
        <v>0</v>
      </c>
      <c r="P25" s="526">
        <f>IF(O25=0,AVERAGE(L25:L27),"")</f>
        <v>3.51</v>
      </c>
      <c r="Q25" s="526" t="str">
        <f>IF(O25=1,AVERAGE(N25:N26),"")</f>
        <v/>
      </c>
      <c r="R25" s="526" t="str">
        <f>IF(O25=2,(SUM(N25,L26))/2,"")</f>
        <v/>
      </c>
      <c r="S25" s="526" t="str">
        <f>IF(O25=3,AVERAGE(L25:L26),"")</f>
        <v/>
      </c>
      <c r="T25" s="526">
        <f>IF(O25=0,MEDIAN(N25:N27),"")</f>
        <v>3.51</v>
      </c>
      <c r="U25" s="526" t="str">
        <f>IF(O25=1,MEDIAN(N25:N26),"")</f>
        <v/>
      </c>
      <c r="V25" s="526" t="str">
        <f>IF(O25=2,MEDIAN((SUM(N25,L26))/2),"")</f>
        <v/>
      </c>
      <c r="W25" s="526" t="str">
        <f>IF(O25=3,MEDIAN(L25:L26),"")</f>
        <v/>
      </c>
      <c r="X25" s="518">
        <f>SUM(P25:S27)</f>
        <v>3.51</v>
      </c>
      <c r="Y25" s="518">
        <f>SUM(T25:W27)</f>
        <v>3.51</v>
      </c>
      <c r="Z25" s="517">
        <f>STDEV(G25:G27)</f>
        <v>0</v>
      </c>
      <c r="AA25" s="518">
        <f>Z25/X25</f>
        <v>0</v>
      </c>
      <c r="AB25" s="517">
        <f>IF(AA25&lt;=0.25, Y25, X25)</f>
        <v>3.51</v>
      </c>
      <c r="AC25" s="524">
        <f t="shared" ref="AC25" si="7">AB25*E25*($AC$6+1)</f>
        <v>3.51</v>
      </c>
      <c r="AD25" s="100"/>
      <c r="AE25" s="100"/>
      <c r="AF25" s="103"/>
      <c r="AG25" s="100"/>
      <c r="AH25" s="103"/>
      <c r="AI25" s="104"/>
    </row>
    <row r="26" spans="1:37" s="105" customFormat="1" ht="25.5" customHeight="1">
      <c r="A26" s="540"/>
      <c r="B26" s="529"/>
      <c r="C26" s="531"/>
      <c r="D26" s="532"/>
      <c r="E26" s="505"/>
      <c r="F26" s="86" t="s">
        <v>304</v>
      </c>
      <c r="G26" s="87">
        <v>3.51</v>
      </c>
      <c r="H26" s="87">
        <f>ROUNDUP(AVERAGE(G25:G27),2)</f>
        <v>3.51</v>
      </c>
      <c r="I26" s="89">
        <f t="shared" si="3"/>
        <v>0</v>
      </c>
      <c r="J26" s="90">
        <f t="shared" si="1"/>
        <v>0</v>
      </c>
      <c r="K26" s="90">
        <f>SMALL(J25:J27,2)</f>
        <v>0</v>
      </c>
      <c r="L26" s="102">
        <f>IF(K26=J25,G25,IF(K26=J26,G26,IF(K26=J27,G27)))</f>
        <v>3.51</v>
      </c>
      <c r="M26" s="102">
        <f t="shared" si="0"/>
        <v>3.51</v>
      </c>
      <c r="N26" s="102">
        <f t="shared" si="2"/>
        <v>3.51</v>
      </c>
      <c r="O26" s="533"/>
      <c r="P26" s="526"/>
      <c r="Q26" s="526"/>
      <c r="R26" s="526"/>
      <c r="S26" s="526"/>
      <c r="T26" s="526"/>
      <c r="U26" s="526"/>
      <c r="V26" s="526"/>
      <c r="W26" s="526"/>
      <c r="X26" s="519"/>
      <c r="Y26" s="519"/>
      <c r="Z26" s="517"/>
      <c r="AA26" s="519"/>
      <c r="AB26" s="517"/>
      <c r="AC26" s="525"/>
      <c r="AD26" s="100"/>
      <c r="AE26" s="100"/>
      <c r="AF26" s="103"/>
      <c r="AG26" s="100"/>
      <c r="AH26" s="103"/>
      <c r="AI26" s="104"/>
    </row>
    <row r="27" spans="1:37" s="105" customFormat="1" ht="25.5" customHeight="1" thickBot="1">
      <c r="A27" s="540"/>
      <c r="B27" s="530"/>
      <c r="C27" s="531"/>
      <c r="D27" s="532"/>
      <c r="E27" s="506"/>
      <c r="F27" s="86" t="s">
        <v>304</v>
      </c>
      <c r="G27" s="87">
        <v>3.51</v>
      </c>
      <c r="H27" s="87">
        <f>ROUNDUP(AVERAGE(G25:G27),2)</f>
        <v>3.51</v>
      </c>
      <c r="I27" s="89">
        <f t="shared" si="3"/>
        <v>0</v>
      </c>
      <c r="J27" s="90">
        <f t="shared" si="1"/>
        <v>0</v>
      </c>
      <c r="K27" s="90">
        <f>SMALL(J25:J27,3)</f>
        <v>0</v>
      </c>
      <c r="L27" s="102">
        <f>IF(K27=J25,G25,IF(K27=J26,G26,IF(K27=J27,G27)))</f>
        <v>3.51</v>
      </c>
      <c r="M27" s="102">
        <f t="shared" si="0"/>
        <v>3.51</v>
      </c>
      <c r="N27" s="102">
        <f t="shared" si="2"/>
        <v>3.51</v>
      </c>
      <c r="O27" s="533"/>
      <c r="P27" s="526"/>
      <c r="Q27" s="526"/>
      <c r="R27" s="526"/>
      <c r="S27" s="526"/>
      <c r="T27" s="526"/>
      <c r="U27" s="526"/>
      <c r="V27" s="526"/>
      <c r="W27" s="526"/>
      <c r="X27" s="519"/>
      <c r="Y27" s="519"/>
      <c r="Z27" s="517"/>
      <c r="AA27" s="519"/>
      <c r="AB27" s="517"/>
      <c r="AC27" s="525"/>
      <c r="AD27" s="100"/>
      <c r="AE27" s="100"/>
      <c r="AF27" s="103"/>
      <c r="AG27" s="100"/>
      <c r="AH27" s="103"/>
      <c r="AI27" s="104"/>
    </row>
    <row r="28" spans="1:37" s="93" customFormat="1" ht="25.5" customHeight="1">
      <c r="A28" s="534">
        <v>9</v>
      </c>
      <c r="B28" s="535" t="s">
        <v>245</v>
      </c>
      <c r="C28" s="538" t="s">
        <v>207</v>
      </c>
      <c r="D28" s="532">
        <f>4*3</f>
        <v>12</v>
      </c>
      <c r="E28" s="504">
        <f t="shared" ref="E28" si="8">D28/12</f>
        <v>1</v>
      </c>
      <c r="F28" s="115" t="s">
        <v>305</v>
      </c>
      <c r="G28" s="116">
        <v>249.45</v>
      </c>
      <c r="H28" s="117">
        <f>ROUNDUP(AVERAGE(G28:G30),2)</f>
        <v>233.15</v>
      </c>
      <c r="I28" s="112">
        <f t="shared" si="3"/>
        <v>6.9912073772249617E-2</v>
      </c>
      <c r="J28" s="111">
        <f t="shared" si="1"/>
        <v>6.9912073772249617E-2</v>
      </c>
      <c r="K28" s="113">
        <f>SMALL(J28:J30,1)</f>
        <v>2.9380227321466945E-2</v>
      </c>
      <c r="L28" s="114">
        <f>IF(K28=J28,G28,IF(K28=J29,G29,IF(K28=J30,G30)))</f>
        <v>240</v>
      </c>
      <c r="M28" s="114">
        <f t="shared" si="0"/>
        <v>240</v>
      </c>
      <c r="N28" s="114">
        <f t="shared" si="2"/>
        <v>240</v>
      </c>
      <c r="O28" s="539">
        <f>COUNTIF(M28:M30,"FORA")</f>
        <v>0</v>
      </c>
      <c r="P28" s="520">
        <f>IF(O28=0,AVERAGE(L28:L30),"")</f>
        <v>233.15</v>
      </c>
      <c r="Q28" s="520" t="str">
        <f>IF(O28=1,AVERAGE(N28:N29),"")</f>
        <v/>
      </c>
      <c r="R28" s="520" t="str">
        <f>IF(O28=2,(SUM(N28,L29))/2,"")</f>
        <v/>
      </c>
      <c r="S28" s="520" t="str">
        <f>IF(O28=3,AVERAGE(L28:L29),"")</f>
        <v/>
      </c>
      <c r="T28" s="520">
        <f>IF(O28=0,MEDIAN(N28:N30),"")</f>
        <v>240</v>
      </c>
      <c r="U28" s="520" t="str">
        <f>IF(O28=1,MEDIAN(N28:N29),"")</f>
        <v/>
      </c>
      <c r="V28" s="520" t="str">
        <f>IF(O28=2,MEDIAN((SUM(N28,L29))/2),"")</f>
        <v/>
      </c>
      <c r="W28" s="520" t="str">
        <f>IF(O28=3,MEDIAN(L28:L29),"")</f>
        <v/>
      </c>
      <c r="X28" s="521">
        <f>SUM(P28:S30)</f>
        <v>233.15</v>
      </c>
      <c r="Y28" s="521">
        <f>SUM(T28:W30)</f>
        <v>240</v>
      </c>
      <c r="Z28" s="523">
        <f>STDEV(G28:G30)</f>
        <v>20.59775473200871</v>
      </c>
      <c r="AA28" s="521">
        <f>Z28/X28</f>
        <v>8.8345506034778934E-2</v>
      </c>
      <c r="AB28" s="523">
        <f>IF(AA28&lt;=0.25, Y28, X28)</f>
        <v>240</v>
      </c>
      <c r="AC28" s="524">
        <f t="shared" ref="AC28" si="9">AB28*E28*($AC$6+1)</f>
        <v>240</v>
      </c>
      <c r="AD28" s="100"/>
      <c r="AE28" s="100"/>
      <c r="AF28" s="101"/>
      <c r="AG28" s="101"/>
      <c r="AH28" s="101"/>
      <c r="AI28" s="101"/>
      <c r="AJ28" s="101"/>
      <c r="AK28" s="101"/>
    </row>
    <row r="29" spans="1:37" s="93" customFormat="1" ht="25.5" customHeight="1">
      <c r="A29" s="534"/>
      <c r="B29" s="536"/>
      <c r="C29" s="538"/>
      <c r="D29" s="532"/>
      <c r="E29" s="505"/>
      <c r="F29" s="115" t="s">
        <v>301</v>
      </c>
      <c r="G29" s="116">
        <v>210</v>
      </c>
      <c r="H29" s="111">
        <f>ROUNDUP(AVERAGE(G28:G30),2)</f>
        <v>233.15</v>
      </c>
      <c r="I29" s="112">
        <f t="shared" si="3"/>
        <v>-9.9292301093716562E-2</v>
      </c>
      <c r="J29" s="113">
        <f t="shared" si="1"/>
        <v>9.9292301093716562E-2</v>
      </c>
      <c r="K29" s="113">
        <f>SMALL(J28:J30,2)</f>
        <v>6.9912073772249617E-2</v>
      </c>
      <c r="L29" s="114">
        <f>IF(K29=J28,G28,IF(K29=J29,G29,IF(K29=J30,G30)))</f>
        <v>249.45</v>
      </c>
      <c r="M29" s="114">
        <f t="shared" si="0"/>
        <v>249.45</v>
      </c>
      <c r="N29" s="114">
        <f t="shared" si="2"/>
        <v>249.45</v>
      </c>
      <c r="O29" s="539"/>
      <c r="P29" s="520"/>
      <c r="Q29" s="520"/>
      <c r="R29" s="520"/>
      <c r="S29" s="520"/>
      <c r="T29" s="520"/>
      <c r="U29" s="520"/>
      <c r="V29" s="520"/>
      <c r="W29" s="520"/>
      <c r="X29" s="522"/>
      <c r="Y29" s="522"/>
      <c r="Z29" s="523"/>
      <c r="AA29" s="522"/>
      <c r="AB29" s="523"/>
      <c r="AC29" s="525"/>
      <c r="AD29" s="100"/>
      <c r="AE29" s="100"/>
      <c r="AF29" s="101"/>
      <c r="AG29" s="101"/>
      <c r="AH29" s="101"/>
      <c r="AI29" s="101"/>
      <c r="AJ29" s="101"/>
      <c r="AK29" s="101"/>
    </row>
    <row r="30" spans="1:37" s="93" customFormat="1" ht="25.5" customHeight="1" thickBot="1">
      <c r="A30" s="534"/>
      <c r="B30" s="537"/>
      <c r="C30" s="538"/>
      <c r="D30" s="532"/>
      <c r="E30" s="506"/>
      <c r="F30" s="124" t="s">
        <v>306</v>
      </c>
      <c r="G30" s="116">
        <v>240</v>
      </c>
      <c r="H30" s="111">
        <f>ROUNDUP(AVERAGE(G28:G30),2)</f>
        <v>233.15</v>
      </c>
      <c r="I30" s="112">
        <f t="shared" si="3"/>
        <v>2.9380227321466945E-2</v>
      </c>
      <c r="J30" s="113">
        <f t="shared" si="1"/>
        <v>2.9380227321466945E-2</v>
      </c>
      <c r="K30" s="113">
        <f>SMALL(J28:J30,3)</f>
        <v>9.9292301093716562E-2</v>
      </c>
      <c r="L30" s="114">
        <f>IF(K30=J28,G28,IF(K30=J29,G29,IF(K30=J30,G30)))</f>
        <v>210</v>
      </c>
      <c r="M30" s="114">
        <f t="shared" si="0"/>
        <v>210</v>
      </c>
      <c r="N30" s="114">
        <f t="shared" si="2"/>
        <v>210</v>
      </c>
      <c r="O30" s="539"/>
      <c r="P30" s="520"/>
      <c r="Q30" s="520"/>
      <c r="R30" s="520"/>
      <c r="S30" s="520"/>
      <c r="T30" s="520"/>
      <c r="U30" s="520"/>
      <c r="V30" s="520"/>
      <c r="W30" s="520"/>
      <c r="X30" s="522"/>
      <c r="Y30" s="522"/>
      <c r="Z30" s="523"/>
      <c r="AA30" s="522"/>
      <c r="AB30" s="523"/>
      <c r="AC30" s="525"/>
      <c r="AD30" s="100"/>
      <c r="AE30" s="100"/>
      <c r="AF30" s="101"/>
      <c r="AG30" s="101"/>
      <c r="AH30" s="101"/>
      <c r="AI30" s="101"/>
      <c r="AJ30" s="101"/>
      <c r="AK30" s="101"/>
    </row>
    <row r="31" spans="1:37" s="105" customFormat="1" ht="25.5" customHeight="1">
      <c r="A31" s="527">
        <v>10</v>
      </c>
      <c r="B31" s="528" t="s">
        <v>246</v>
      </c>
      <c r="C31" s="531" t="s">
        <v>240</v>
      </c>
      <c r="D31" s="532">
        <f>4*4</f>
        <v>16</v>
      </c>
      <c r="E31" s="504">
        <f t="shared" ref="E31" si="10">D31/12</f>
        <v>1.3333333333333333</v>
      </c>
      <c r="F31" s="86" t="s">
        <v>302</v>
      </c>
      <c r="G31" s="87">
        <v>99.9</v>
      </c>
      <c r="H31" s="88">
        <f>ROUNDUP(AVERAGE(G31:G33),2)</f>
        <v>132.22999999999999</v>
      </c>
      <c r="I31" s="89">
        <f t="shared" si="3"/>
        <v>-0.2444982227936171</v>
      </c>
      <c r="J31" s="90">
        <f t="shared" si="1"/>
        <v>0.2444982227936171</v>
      </c>
      <c r="K31" s="90">
        <f>SMALL(J31:J33,1)</f>
        <v>0.1064055055584967</v>
      </c>
      <c r="L31" s="102">
        <f>IF(K31=J31,G31,IF(K31=J32,G32,IF(K31=J33,G33)))</f>
        <v>146.30000000000001</v>
      </c>
      <c r="M31" s="102">
        <f t="shared" si="0"/>
        <v>146.30000000000001</v>
      </c>
      <c r="N31" s="102">
        <f t="shared" si="2"/>
        <v>146.30000000000001</v>
      </c>
      <c r="O31" s="533">
        <f>COUNTIF(M31:M33,"FORA")</f>
        <v>0</v>
      </c>
      <c r="P31" s="526">
        <f>IF(O31=0,AVERAGE(L31:L33),"")</f>
        <v>132.22666666666666</v>
      </c>
      <c r="Q31" s="526" t="str">
        <f>IF(O31=1,AVERAGE(N31:N32),"")</f>
        <v/>
      </c>
      <c r="R31" s="526" t="str">
        <f>IF(O31=2,(SUM(N31,L32))/2,"")</f>
        <v/>
      </c>
      <c r="S31" s="526" t="str">
        <f>IF(O31=3,AVERAGE(L31:L32),"")</f>
        <v/>
      </c>
      <c r="T31" s="526">
        <f>IF(O31=0,MEDIAN(N31:N33),"")</f>
        <v>146.30000000000001</v>
      </c>
      <c r="U31" s="526" t="str">
        <f>IF(O31=1,MEDIAN(N31:N32),"")</f>
        <v/>
      </c>
      <c r="V31" s="526" t="str">
        <f>IF(O31=2,MEDIAN((SUM(N31,L32))/2),"")</f>
        <v/>
      </c>
      <c r="W31" s="526" t="str">
        <f>IF(O31=3,MEDIAN(L31:L32),"")</f>
        <v/>
      </c>
      <c r="X31" s="518">
        <f>SUM(P31:S33)</f>
        <v>132.22666666666666</v>
      </c>
      <c r="Y31" s="518">
        <f>SUM(T31:W33)</f>
        <v>146.30000000000001</v>
      </c>
      <c r="Z31" s="517">
        <f>STDEV(G31:G33)</f>
        <v>28.073619882967144</v>
      </c>
      <c r="AA31" s="518">
        <f>Z31/X31</f>
        <v>0.21231435829611131</v>
      </c>
      <c r="AB31" s="517">
        <f>IF(AA31&lt;=0.25, Y31, X31)</f>
        <v>146.30000000000001</v>
      </c>
      <c r="AC31" s="524">
        <f t="shared" ref="AC31" si="11">AB31*E31*($AC$6+1)</f>
        <v>195.06666666666666</v>
      </c>
      <c r="AD31" s="100"/>
      <c r="AE31" s="100"/>
      <c r="AF31" s="103"/>
      <c r="AG31" s="100"/>
      <c r="AH31" s="103"/>
      <c r="AI31" s="104"/>
    </row>
    <row r="32" spans="1:37" s="105" customFormat="1" ht="25.5" customHeight="1">
      <c r="A32" s="527"/>
      <c r="B32" s="529"/>
      <c r="C32" s="531"/>
      <c r="D32" s="532"/>
      <c r="E32" s="505"/>
      <c r="F32" s="86" t="s">
        <v>303</v>
      </c>
      <c r="G32" s="142">
        <v>146.30000000000001</v>
      </c>
      <c r="H32" s="87">
        <f>ROUNDUP(AVERAGE(G31:G33),2)</f>
        <v>132.22999999999999</v>
      </c>
      <c r="I32" s="89">
        <f t="shared" si="3"/>
        <v>0.1064055055584967</v>
      </c>
      <c r="J32" s="90">
        <f t="shared" si="1"/>
        <v>0.1064055055584967</v>
      </c>
      <c r="K32" s="90">
        <f>SMALL(J31:J33,2)</f>
        <v>0.13801709143159657</v>
      </c>
      <c r="L32" s="102">
        <f>IF(K32=J31,G31,IF(K32=J32,G32,IF(K32=J33,G33)))</f>
        <v>150.47999999999999</v>
      </c>
      <c r="M32" s="102">
        <f t="shared" si="0"/>
        <v>150.47999999999999</v>
      </c>
      <c r="N32" s="102">
        <f t="shared" si="2"/>
        <v>150.47999999999999</v>
      </c>
      <c r="O32" s="533"/>
      <c r="P32" s="526"/>
      <c r="Q32" s="526"/>
      <c r="R32" s="526"/>
      <c r="S32" s="526"/>
      <c r="T32" s="526"/>
      <c r="U32" s="526"/>
      <c r="V32" s="526"/>
      <c r="W32" s="526"/>
      <c r="X32" s="519"/>
      <c r="Y32" s="519"/>
      <c r="Z32" s="517"/>
      <c r="AA32" s="519"/>
      <c r="AB32" s="517"/>
      <c r="AC32" s="525"/>
      <c r="AD32" s="100"/>
      <c r="AE32" s="100"/>
      <c r="AF32" s="103"/>
      <c r="AG32" s="100"/>
      <c r="AH32" s="103"/>
      <c r="AI32" s="104"/>
    </row>
    <row r="33" spans="1:37" s="105" customFormat="1" ht="25.5" customHeight="1" thickBot="1">
      <c r="A33" s="527"/>
      <c r="B33" s="530"/>
      <c r="C33" s="531"/>
      <c r="D33" s="532"/>
      <c r="E33" s="506"/>
      <c r="F33" s="86" t="s">
        <v>247</v>
      </c>
      <c r="G33" s="142">
        <v>150.47999999999999</v>
      </c>
      <c r="H33" s="87">
        <f>ROUNDUP(AVERAGE(G31:G33),2)</f>
        <v>132.22999999999999</v>
      </c>
      <c r="I33" s="89">
        <f t="shared" si="3"/>
        <v>0.13801709143159657</v>
      </c>
      <c r="J33" s="90">
        <f t="shared" si="1"/>
        <v>0.13801709143159657</v>
      </c>
      <c r="K33" s="90">
        <f>SMALL(J31:J33,3)</f>
        <v>0.2444982227936171</v>
      </c>
      <c r="L33" s="102">
        <f>IF(K33=J31,G31,IF(K33=J32,G32,IF(K33=J33,G33)))</f>
        <v>99.9</v>
      </c>
      <c r="M33" s="102">
        <f t="shared" si="0"/>
        <v>99.9</v>
      </c>
      <c r="N33" s="102">
        <f t="shared" si="2"/>
        <v>99.9</v>
      </c>
      <c r="O33" s="533"/>
      <c r="P33" s="526"/>
      <c r="Q33" s="526"/>
      <c r="R33" s="526"/>
      <c r="S33" s="526"/>
      <c r="T33" s="526"/>
      <c r="U33" s="526"/>
      <c r="V33" s="526"/>
      <c r="W33" s="526"/>
      <c r="X33" s="519"/>
      <c r="Y33" s="519"/>
      <c r="Z33" s="517"/>
      <c r="AA33" s="519"/>
      <c r="AB33" s="517"/>
      <c r="AC33" s="525"/>
      <c r="AD33" s="100"/>
      <c r="AE33" s="100"/>
      <c r="AF33" s="103"/>
      <c r="AG33" s="100"/>
      <c r="AH33" s="103"/>
      <c r="AI33" s="104"/>
    </row>
    <row r="34" spans="1:37" s="93" customFormat="1" ht="25.5" customHeight="1">
      <c r="A34" s="534">
        <v>11</v>
      </c>
      <c r="B34" s="535" t="s">
        <v>248</v>
      </c>
      <c r="C34" s="538" t="s">
        <v>240</v>
      </c>
      <c r="D34" s="532">
        <f>4*1</f>
        <v>4</v>
      </c>
      <c r="E34" s="504">
        <f t="shared" ref="E34" si="12">D34/12</f>
        <v>0.33333333333333331</v>
      </c>
      <c r="F34" s="115" t="s">
        <v>301</v>
      </c>
      <c r="G34" s="116">
        <v>440</v>
      </c>
      <c r="H34" s="117">
        <f>ROUNDUP(AVERAGE(G34:G36),2)</f>
        <v>450.09999999999997</v>
      </c>
      <c r="I34" s="112">
        <f t="shared" si="3"/>
        <v>-2.2439457898244752E-2</v>
      </c>
      <c r="J34" s="111">
        <f t="shared" si="1"/>
        <v>2.2439457898244752E-2</v>
      </c>
      <c r="K34" s="113">
        <f>SMALL(J34:J36,1)</f>
        <v>6.2430570984224332E-3</v>
      </c>
      <c r="L34" s="114">
        <f>IF(K34=J34,G34,IF(K34=J35,G35,IF(K34=J36,G36)))</f>
        <v>447.29</v>
      </c>
      <c r="M34" s="114">
        <f t="shared" si="0"/>
        <v>447.29</v>
      </c>
      <c r="N34" s="114">
        <f t="shared" si="2"/>
        <v>447.29</v>
      </c>
      <c r="O34" s="539">
        <f>COUNTIF(M34:M36,"FORA")</f>
        <v>0</v>
      </c>
      <c r="P34" s="520">
        <f>IF(O34=0,AVERAGE(L34:L36),"")</f>
        <v>450.09666666666664</v>
      </c>
      <c r="Q34" s="520" t="str">
        <f>IF(O34=1,AVERAGE(N34:N35),"")</f>
        <v/>
      </c>
      <c r="R34" s="520" t="str">
        <f>IF(O34=2,(SUM(N34,L35))/2,"")</f>
        <v/>
      </c>
      <c r="S34" s="520" t="str">
        <f>IF(O34=3,AVERAGE(L34:L35),"")</f>
        <v/>
      </c>
      <c r="T34" s="520">
        <f>IF(O34=0,MEDIAN(N34:N36),"")</f>
        <v>447.29</v>
      </c>
      <c r="U34" s="520" t="str">
        <f>IF(O34=1,MEDIAN(N34:N35),"")</f>
        <v/>
      </c>
      <c r="V34" s="520" t="str">
        <f>IF(O34=2,MEDIAN((SUM(N34,L35))/2),"")</f>
        <v/>
      </c>
      <c r="W34" s="520" t="str">
        <f>IF(O34=3,MEDIAN(L34:L35),"")</f>
        <v/>
      </c>
      <c r="X34" s="521">
        <f>SUM(P34:S36)</f>
        <v>450.09666666666664</v>
      </c>
      <c r="Y34" s="521">
        <f>SUM(T34:W36)</f>
        <v>447.29</v>
      </c>
      <c r="Z34" s="523">
        <f>STDEV(G34:G36)</f>
        <v>11.754064545227303</v>
      </c>
      <c r="AA34" s="521">
        <f>Z34/X34</f>
        <v>2.6114533645129501E-2</v>
      </c>
      <c r="AB34" s="523">
        <f>IF(AA34&lt;=0.25, Y34, X34)</f>
        <v>447.29</v>
      </c>
      <c r="AC34" s="524">
        <f t="shared" ref="AC34" si="13">AB34*E34*($AC$6+1)</f>
        <v>149.09666666666666</v>
      </c>
      <c r="AD34" s="100"/>
      <c r="AE34" s="100"/>
      <c r="AF34" s="101"/>
      <c r="AG34" s="101"/>
      <c r="AH34" s="101"/>
      <c r="AI34" s="101"/>
      <c r="AJ34" s="101"/>
      <c r="AK34" s="101"/>
    </row>
    <row r="35" spans="1:37" s="93" customFormat="1" ht="25.5" customHeight="1">
      <c r="A35" s="534"/>
      <c r="B35" s="536"/>
      <c r="C35" s="538"/>
      <c r="D35" s="532"/>
      <c r="E35" s="505"/>
      <c r="F35" s="115" t="s">
        <v>249</v>
      </c>
      <c r="G35" s="116">
        <v>447.29</v>
      </c>
      <c r="H35" s="111">
        <f>ROUNDUP(AVERAGE(G34:G36),2)</f>
        <v>450.09999999999997</v>
      </c>
      <c r="I35" s="112">
        <f t="shared" si="3"/>
        <v>-6.2430570984224332E-3</v>
      </c>
      <c r="J35" s="113">
        <f t="shared" si="1"/>
        <v>6.2430570984224332E-3</v>
      </c>
      <c r="K35" s="113">
        <f>SMALL(J34:J36,2)</f>
        <v>2.2439457898244752E-2</v>
      </c>
      <c r="L35" s="114">
        <f>IF(K35=J34,G34,IF(K35=J35,G35,IF(K35=J36,G36)))</f>
        <v>440</v>
      </c>
      <c r="M35" s="114">
        <f t="shared" si="0"/>
        <v>440</v>
      </c>
      <c r="N35" s="114">
        <f t="shared" si="2"/>
        <v>440</v>
      </c>
      <c r="O35" s="539"/>
      <c r="P35" s="520"/>
      <c r="Q35" s="520"/>
      <c r="R35" s="520"/>
      <c r="S35" s="520"/>
      <c r="T35" s="520"/>
      <c r="U35" s="520"/>
      <c r="V35" s="520"/>
      <c r="W35" s="520"/>
      <c r="X35" s="522"/>
      <c r="Y35" s="522"/>
      <c r="Z35" s="523"/>
      <c r="AA35" s="522"/>
      <c r="AB35" s="523"/>
      <c r="AC35" s="525"/>
      <c r="AD35" s="100"/>
      <c r="AE35" s="100"/>
      <c r="AF35" s="101"/>
      <c r="AG35" s="101"/>
      <c r="AH35" s="101"/>
      <c r="AI35" s="101"/>
      <c r="AJ35" s="101"/>
      <c r="AK35" s="101"/>
    </row>
    <row r="36" spans="1:37" s="93" customFormat="1" ht="25.5" customHeight="1" thickBot="1">
      <c r="A36" s="534"/>
      <c r="B36" s="537"/>
      <c r="C36" s="538"/>
      <c r="D36" s="532"/>
      <c r="E36" s="506"/>
      <c r="F36" s="115" t="s">
        <v>302</v>
      </c>
      <c r="G36" s="116">
        <v>463</v>
      </c>
      <c r="H36" s="111">
        <f>ROUNDUP(AVERAGE(G34:G36),2)</f>
        <v>450.09999999999997</v>
      </c>
      <c r="I36" s="112">
        <f t="shared" si="3"/>
        <v>2.8660297711619709E-2</v>
      </c>
      <c r="J36" s="113">
        <f t="shared" si="1"/>
        <v>2.8660297711619709E-2</v>
      </c>
      <c r="K36" s="113">
        <f>SMALL(J34:J36,3)</f>
        <v>2.8660297711619709E-2</v>
      </c>
      <c r="L36" s="114">
        <f>IF(K36=J34,G34,IF(K36=J35,G35,IF(K36=J36,G36)))</f>
        <v>463</v>
      </c>
      <c r="M36" s="114">
        <f t="shared" si="0"/>
        <v>463</v>
      </c>
      <c r="N36" s="114">
        <f t="shared" si="2"/>
        <v>463</v>
      </c>
      <c r="O36" s="539"/>
      <c r="P36" s="520"/>
      <c r="Q36" s="520"/>
      <c r="R36" s="520"/>
      <c r="S36" s="520"/>
      <c r="T36" s="520"/>
      <c r="U36" s="520"/>
      <c r="V36" s="520"/>
      <c r="W36" s="520"/>
      <c r="X36" s="522"/>
      <c r="Y36" s="522"/>
      <c r="Z36" s="523"/>
      <c r="AA36" s="522"/>
      <c r="AB36" s="523"/>
      <c r="AC36" s="525"/>
      <c r="AD36" s="100"/>
      <c r="AE36" s="100"/>
      <c r="AF36" s="101"/>
      <c r="AG36" s="101"/>
      <c r="AH36" s="101"/>
      <c r="AI36" s="101"/>
      <c r="AJ36" s="101"/>
      <c r="AK36" s="101"/>
    </row>
    <row r="37" spans="1:37" s="105" customFormat="1" ht="25.5" customHeight="1">
      <c r="A37" s="527">
        <v>12</v>
      </c>
      <c r="B37" s="528" t="s">
        <v>250</v>
      </c>
      <c r="C37" s="531" t="s">
        <v>240</v>
      </c>
      <c r="D37" s="532">
        <f>4*3</f>
        <v>12</v>
      </c>
      <c r="E37" s="504">
        <f t="shared" ref="E37" si="14">D37/12</f>
        <v>1</v>
      </c>
      <c r="F37" s="86" t="s">
        <v>303</v>
      </c>
      <c r="G37" s="87">
        <v>18</v>
      </c>
      <c r="H37" s="88">
        <f>ROUNDUP(AVERAGE(G37:G39),2)</f>
        <v>20.990000000000002</v>
      </c>
      <c r="I37" s="89">
        <f t="shared" si="3"/>
        <v>-0.14244878513577908</v>
      </c>
      <c r="J37" s="90">
        <f t="shared" si="1"/>
        <v>0.14244878513577908</v>
      </c>
      <c r="K37" s="90">
        <f>SMALL(J37:J39,1)</f>
        <v>2.5250119104335278E-2</v>
      </c>
      <c r="L37" s="102">
        <f>IF(K37=J37,G37,IF(K37=J38,G38,IF(K37=J39,G39)))</f>
        <v>21.52</v>
      </c>
      <c r="M37" s="102">
        <f t="shared" si="0"/>
        <v>21.52</v>
      </c>
      <c r="N37" s="102">
        <f t="shared" si="2"/>
        <v>21.52</v>
      </c>
      <c r="O37" s="533">
        <f>COUNTIF(M37:M39,"FORA")</f>
        <v>0</v>
      </c>
      <c r="P37" s="526">
        <f>IF(O37=0,AVERAGE(L37:L39),"")</f>
        <v>20.983333333333334</v>
      </c>
      <c r="Q37" s="526" t="str">
        <f>IF(O37=1,AVERAGE(N37:N38),"")</f>
        <v/>
      </c>
      <c r="R37" s="526" t="str">
        <f>IF(O37=2,(SUM(N37,L38))/2,"")</f>
        <v/>
      </c>
      <c r="S37" s="526" t="str">
        <f>IF(O37=3,AVERAGE(L37:L38),"")</f>
        <v/>
      </c>
      <c r="T37" s="526">
        <f>IF(O37=0,MEDIAN(N37:N39),"")</f>
        <v>21.52</v>
      </c>
      <c r="U37" s="526" t="str">
        <f>IF(O37=1,MEDIAN(N37:N38),"")</f>
        <v/>
      </c>
      <c r="V37" s="526" t="str">
        <f>IF(O37=2,MEDIAN((SUM(N37,L38))/2),"")</f>
        <v/>
      </c>
      <c r="W37" s="526" t="str">
        <f>IF(O37=3,MEDIAN(L37:L38),"")</f>
        <v/>
      </c>
      <c r="X37" s="518">
        <f>SUM(P37:S39)</f>
        <v>20.983333333333334</v>
      </c>
      <c r="Y37" s="518">
        <f>SUM(T37:W39)</f>
        <v>21.52</v>
      </c>
      <c r="Z37" s="517">
        <f>STDEV(G37:G39)</f>
        <v>2.754493298836179</v>
      </c>
      <c r="AA37" s="518">
        <f>Z37/X37</f>
        <v>0.13127053052436119</v>
      </c>
      <c r="AB37" s="517">
        <f>IF(AA37&lt;=0.25, Y37, X37)</f>
        <v>21.52</v>
      </c>
      <c r="AC37" s="524">
        <f t="shared" ref="AC37" si="15">AB37*E37*($AC$6+1)</f>
        <v>21.52</v>
      </c>
      <c r="AD37" s="100"/>
      <c r="AE37" s="100"/>
      <c r="AF37" s="103"/>
      <c r="AG37" s="100"/>
      <c r="AH37" s="103"/>
      <c r="AI37" s="104"/>
    </row>
    <row r="38" spans="1:37" s="105" customFormat="1" ht="25.5" customHeight="1">
      <c r="A38" s="527"/>
      <c r="B38" s="529"/>
      <c r="C38" s="531"/>
      <c r="D38" s="532"/>
      <c r="E38" s="505"/>
      <c r="F38" s="86" t="s">
        <v>247</v>
      </c>
      <c r="G38" s="142">
        <v>21.52</v>
      </c>
      <c r="H38" s="87">
        <f>ROUNDUP(AVERAGE(G37:G39),2)</f>
        <v>20.990000000000002</v>
      </c>
      <c r="I38" s="89">
        <f t="shared" si="3"/>
        <v>2.5250119104335278E-2</v>
      </c>
      <c r="J38" s="90">
        <f t="shared" si="1"/>
        <v>2.5250119104335278E-2</v>
      </c>
      <c r="K38" s="90">
        <f>SMALL(J37:J39,2)</f>
        <v>0.11624583134826105</v>
      </c>
      <c r="L38" s="102">
        <f>IF(K38=J37,G37,IF(K38=J38,G38,IF(K38=J39,G39)))</f>
        <v>23.43</v>
      </c>
      <c r="M38" s="102">
        <f t="shared" si="0"/>
        <v>23.43</v>
      </c>
      <c r="N38" s="102">
        <f t="shared" si="2"/>
        <v>23.43</v>
      </c>
      <c r="O38" s="533"/>
      <c r="P38" s="526"/>
      <c r="Q38" s="526"/>
      <c r="R38" s="526"/>
      <c r="S38" s="526"/>
      <c r="T38" s="526"/>
      <c r="U38" s="526"/>
      <c r="V38" s="526"/>
      <c r="W38" s="526"/>
      <c r="X38" s="519"/>
      <c r="Y38" s="519"/>
      <c r="Z38" s="517"/>
      <c r="AA38" s="519"/>
      <c r="AB38" s="517"/>
      <c r="AC38" s="525"/>
      <c r="AD38" s="100"/>
      <c r="AE38" s="100"/>
      <c r="AF38" s="103"/>
      <c r="AG38" s="100"/>
      <c r="AH38" s="103"/>
      <c r="AI38" s="104"/>
    </row>
    <row r="39" spans="1:37" s="105" customFormat="1" ht="25.5" customHeight="1">
      <c r="A39" s="527"/>
      <c r="B39" s="530"/>
      <c r="C39" s="531"/>
      <c r="D39" s="532"/>
      <c r="E39" s="506"/>
      <c r="F39" s="86" t="s">
        <v>249</v>
      </c>
      <c r="G39" s="142">
        <v>23.43</v>
      </c>
      <c r="H39" s="87">
        <f>ROUNDUP(AVERAGE(G37:G39),2)</f>
        <v>20.990000000000002</v>
      </c>
      <c r="I39" s="89">
        <f t="shared" si="3"/>
        <v>0.11624583134826105</v>
      </c>
      <c r="J39" s="90">
        <f t="shared" si="1"/>
        <v>0.11624583134826105</v>
      </c>
      <c r="K39" s="90">
        <f>SMALL(J37:J39,3)</f>
        <v>0.14244878513577908</v>
      </c>
      <c r="L39" s="102">
        <f>IF(K39=J37,G37,IF(K39=J38,G38,IF(K39=J39,G39)))</f>
        <v>18</v>
      </c>
      <c r="M39" s="102">
        <f t="shared" si="0"/>
        <v>18</v>
      </c>
      <c r="N39" s="102">
        <f t="shared" si="2"/>
        <v>18</v>
      </c>
      <c r="O39" s="533"/>
      <c r="P39" s="526"/>
      <c r="Q39" s="526"/>
      <c r="R39" s="526"/>
      <c r="S39" s="526"/>
      <c r="T39" s="526"/>
      <c r="U39" s="526"/>
      <c r="V39" s="526"/>
      <c r="W39" s="526"/>
      <c r="X39" s="519"/>
      <c r="Y39" s="519"/>
      <c r="Z39" s="517"/>
      <c r="AA39" s="519"/>
      <c r="AB39" s="517"/>
      <c r="AC39" s="525"/>
      <c r="AD39" s="100"/>
      <c r="AE39" s="100"/>
      <c r="AF39" s="103"/>
      <c r="AG39" s="100"/>
      <c r="AH39" s="103"/>
      <c r="AI39" s="104"/>
    </row>
    <row r="40" spans="1:37" ht="30.75" customHeight="1">
      <c r="A40" s="507" t="s">
        <v>235</v>
      </c>
      <c r="B40" s="508"/>
      <c r="C40" s="508"/>
      <c r="D40" s="508"/>
      <c r="E40" s="508"/>
      <c r="F40" s="508"/>
      <c r="G40" s="508"/>
      <c r="H40" s="508"/>
      <c r="I40" s="508"/>
      <c r="J40" s="508"/>
      <c r="K40" s="508"/>
      <c r="L40" s="508"/>
      <c r="M40" s="508"/>
      <c r="N40" s="508"/>
      <c r="O40" s="508"/>
      <c r="P40" s="508"/>
      <c r="Q40" s="508"/>
      <c r="R40" s="508"/>
      <c r="S40" s="508"/>
      <c r="T40" s="508"/>
      <c r="U40" s="508"/>
      <c r="V40" s="508"/>
      <c r="W40" s="508"/>
      <c r="X40" s="508"/>
      <c r="Y40" s="508"/>
      <c r="Z40" s="508"/>
      <c r="AA40" s="508"/>
      <c r="AB40" s="508"/>
      <c r="AC40" s="91">
        <f>SUM(AC10:AC39)</f>
        <v>678.88333333333333</v>
      </c>
    </row>
    <row r="41" spans="1:37" ht="28.5" customHeight="1">
      <c r="AC41" s="95"/>
    </row>
  </sheetData>
  <mergeCells count="230">
    <mergeCell ref="A1:AC1"/>
    <mergeCell ref="A2:AC2"/>
    <mergeCell ref="A3:AC3"/>
    <mergeCell ref="A4:AC4"/>
    <mergeCell ref="A5:AC5"/>
    <mergeCell ref="A7:AC7"/>
    <mergeCell ref="V8:V9"/>
    <mergeCell ref="W8:W9"/>
    <mergeCell ref="Z8:AA8"/>
    <mergeCell ref="AB8:AC8"/>
    <mergeCell ref="S8:S9"/>
    <mergeCell ref="T8:T9"/>
    <mergeCell ref="U8:U9"/>
    <mergeCell ref="A10:A12"/>
    <mergeCell ref="B10:B12"/>
    <mergeCell ref="C10:C12"/>
    <mergeCell ref="D10:D12"/>
    <mergeCell ref="O10:O12"/>
    <mergeCell ref="P10:P12"/>
    <mergeCell ref="P8:P9"/>
    <mergeCell ref="Q8:Q9"/>
    <mergeCell ref="R8:R9"/>
    <mergeCell ref="J8:J9"/>
    <mergeCell ref="K8:K9"/>
    <mergeCell ref="L8:L9"/>
    <mergeCell ref="M8:M9"/>
    <mergeCell ref="N8:N9"/>
    <mergeCell ref="O8:O9"/>
    <mergeCell ref="A8:A9"/>
    <mergeCell ref="B8:B9"/>
    <mergeCell ref="C8:C9"/>
    <mergeCell ref="D8:D9"/>
    <mergeCell ref="F8:G8"/>
    <mergeCell ref="I8:I9"/>
    <mergeCell ref="AC10:AC12"/>
    <mergeCell ref="A13:A15"/>
    <mergeCell ref="B13:B15"/>
    <mergeCell ref="C13:C15"/>
    <mergeCell ref="D13:D15"/>
    <mergeCell ref="O13:O15"/>
    <mergeCell ref="P13:P15"/>
    <mergeCell ref="Q13:Q15"/>
    <mergeCell ref="R13:R15"/>
    <mergeCell ref="S13:S15"/>
    <mergeCell ref="W10:W12"/>
    <mergeCell ref="X10:X12"/>
    <mergeCell ref="Y10:Y12"/>
    <mergeCell ref="Z10:Z12"/>
    <mergeCell ref="AA10:AA12"/>
    <mergeCell ref="AB10:AB12"/>
    <mergeCell ref="Q10:Q12"/>
    <mergeCell ref="R10:R12"/>
    <mergeCell ref="S10:S12"/>
    <mergeCell ref="T10:T12"/>
    <mergeCell ref="U10:U12"/>
    <mergeCell ref="V10:V12"/>
    <mergeCell ref="Z13:Z15"/>
    <mergeCell ref="AA13:AA15"/>
    <mergeCell ref="AB13:AB15"/>
    <mergeCell ref="AC13:AC15"/>
    <mergeCell ref="A16:A18"/>
    <mergeCell ref="B16:B18"/>
    <mergeCell ref="C16:C18"/>
    <mergeCell ref="D16:D18"/>
    <mergeCell ref="O16:O18"/>
    <mergeCell ref="P16:P18"/>
    <mergeCell ref="T13:T15"/>
    <mergeCell ref="U13:U15"/>
    <mergeCell ref="V13:V15"/>
    <mergeCell ref="W13:W15"/>
    <mergeCell ref="X13:X15"/>
    <mergeCell ref="Y13:Y15"/>
    <mergeCell ref="AC16:AC18"/>
    <mergeCell ref="W16:W18"/>
    <mergeCell ref="X16:X18"/>
    <mergeCell ref="Y16:Y18"/>
    <mergeCell ref="Z16:Z18"/>
    <mergeCell ref="AA16:AA18"/>
    <mergeCell ref="AB16:AB18"/>
    <mergeCell ref="Q16:Q18"/>
    <mergeCell ref="R16:R18"/>
    <mergeCell ref="S16:S18"/>
    <mergeCell ref="AC19:AC21"/>
    <mergeCell ref="A22:A24"/>
    <mergeCell ref="B22:B24"/>
    <mergeCell ref="C22:C24"/>
    <mergeCell ref="D22:D24"/>
    <mergeCell ref="O22:O24"/>
    <mergeCell ref="P22:P24"/>
    <mergeCell ref="T19:T21"/>
    <mergeCell ref="U19:U21"/>
    <mergeCell ref="V19:V21"/>
    <mergeCell ref="W19:W21"/>
    <mergeCell ref="X19:X21"/>
    <mergeCell ref="Y19:Y21"/>
    <mergeCell ref="AC22:AC24"/>
    <mergeCell ref="W22:W24"/>
    <mergeCell ref="X22:X24"/>
    <mergeCell ref="Y22:Y24"/>
    <mergeCell ref="Z22:Z24"/>
    <mergeCell ref="A19:A21"/>
    <mergeCell ref="B19:B21"/>
    <mergeCell ref="C19:C21"/>
    <mergeCell ref="D19:D21"/>
    <mergeCell ref="O19:O21"/>
    <mergeCell ref="P19:P21"/>
    <mergeCell ref="Z25:Z27"/>
    <mergeCell ref="AA25:AA27"/>
    <mergeCell ref="AB25:AB27"/>
    <mergeCell ref="E25:E27"/>
    <mergeCell ref="T16:T18"/>
    <mergeCell ref="U16:U18"/>
    <mergeCell ref="V16:V18"/>
    <mergeCell ref="Z19:Z21"/>
    <mergeCell ref="AA19:AA21"/>
    <mergeCell ref="AB19:AB21"/>
    <mergeCell ref="Q19:Q21"/>
    <mergeCell ref="R19:R21"/>
    <mergeCell ref="S19:S21"/>
    <mergeCell ref="Q22:Q24"/>
    <mergeCell ref="R22:R24"/>
    <mergeCell ref="S22:S24"/>
    <mergeCell ref="T22:T24"/>
    <mergeCell ref="U22:U24"/>
    <mergeCell ref="V22:V24"/>
    <mergeCell ref="A25:A27"/>
    <mergeCell ref="B25:B27"/>
    <mergeCell ref="C25:C27"/>
    <mergeCell ref="D25:D27"/>
    <mergeCell ref="O25:O27"/>
    <mergeCell ref="P25:P27"/>
    <mergeCell ref="Q25:Q27"/>
    <mergeCell ref="R25:R27"/>
    <mergeCell ref="S25:S27"/>
    <mergeCell ref="AC25:AC27"/>
    <mergeCell ref="A28:A30"/>
    <mergeCell ref="B28:B30"/>
    <mergeCell ref="C28:C30"/>
    <mergeCell ref="D28:D30"/>
    <mergeCell ref="O28:O30"/>
    <mergeCell ref="P28:P30"/>
    <mergeCell ref="T25:T27"/>
    <mergeCell ref="U25:U27"/>
    <mergeCell ref="V25:V27"/>
    <mergeCell ref="W25:W27"/>
    <mergeCell ref="X25:X27"/>
    <mergeCell ref="Y25:Y27"/>
    <mergeCell ref="AC28:AC30"/>
    <mergeCell ref="W28:W30"/>
    <mergeCell ref="X28:X30"/>
    <mergeCell ref="Y28:Y30"/>
    <mergeCell ref="Z28:Z30"/>
    <mergeCell ref="AA28:AA30"/>
    <mergeCell ref="AB28:AB30"/>
    <mergeCell ref="Q28:Q30"/>
    <mergeCell ref="R28:R30"/>
    <mergeCell ref="S28:S30"/>
    <mergeCell ref="T28:T30"/>
    <mergeCell ref="AC31:AC33"/>
    <mergeCell ref="A34:A36"/>
    <mergeCell ref="B34:B36"/>
    <mergeCell ref="C34:C36"/>
    <mergeCell ref="D34:D36"/>
    <mergeCell ref="O34:O36"/>
    <mergeCell ref="P34:P36"/>
    <mergeCell ref="T31:T33"/>
    <mergeCell ref="U31:U33"/>
    <mergeCell ref="V31:V33"/>
    <mergeCell ref="W31:W33"/>
    <mergeCell ref="X31:X33"/>
    <mergeCell ref="Y31:Y33"/>
    <mergeCell ref="E31:E33"/>
    <mergeCell ref="E34:E36"/>
    <mergeCell ref="A31:A33"/>
    <mergeCell ref="B31:B33"/>
    <mergeCell ref="C31:C33"/>
    <mergeCell ref="D31:D33"/>
    <mergeCell ref="O31:O33"/>
    <mergeCell ref="P31:P33"/>
    <mergeCell ref="Q31:Q33"/>
    <mergeCell ref="R31:R33"/>
    <mergeCell ref="S31:S33"/>
    <mergeCell ref="AC37:AC39"/>
    <mergeCell ref="T37:T39"/>
    <mergeCell ref="U37:U39"/>
    <mergeCell ref="V37:V39"/>
    <mergeCell ref="W37:W39"/>
    <mergeCell ref="X37:X39"/>
    <mergeCell ref="Y37:Y39"/>
    <mergeCell ref="AC34:AC36"/>
    <mergeCell ref="A37:A39"/>
    <mergeCell ref="B37:B39"/>
    <mergeCell ref="C37:C39"/>
    <mergeCell ref="D37:D39"/>
    <mergeCell ref="O37:O39"/>
    <mergeCell ref="P37:P39"/>
    <mergeCell ref="Q37:Q39"/>
    <mergeCell ref="R37:R39"/>
    <mergeCell ref="S37:S39"/>
    <mergeCell ref="W34:W36"/>
    <mergeCell ref="X34:X36"/>
    <mergeCell ref="Y34:Y36"/>
    <mergeCell ref="Z34:Z36"/>
    <mergeCell ref="AA34:AA36"/>
    <mergeCell ref="AB34:AB36"/>
    <mergeCell ref="Q34:Q36"/>
    <mergeCell ref="E37:E39"/>
    <mergeCell ref="A40:AB40"/>
    <mergeCell ref="E8:E9"/>
    <mergeCell ref="E10:E12"/>
    <mergeCell ref="E13:E15"/>
    <mergeCell ref="E16:E18"/>
    <mergeCell ref="E19:E21"/>
    <mergeCell ref="E22:E24"/>
    <mergeCell ref="Z37:Z39"/>
    <mergeCell ref="AA37:AA39"/>
    <mergeCell ref="AB37:AB39"/>
    <mergeCell ref="R34:R36"/>
    <mergeCell ref="S34:S36"/>
    <mergeCell ref="T34:T36"/>
    <mergeCell ref="U34:U36"/>
    <mergeCell ref="V34:V36"/>
    <mergeCell ref="Z31:Z33"/>
    <mergeCell ref="AA31:AA33"/>
    <mergeCell ref="U28:U30"/>
    <mergeCell ref="V28:V30"/>
    <mergeCell ref="AB31:AB33"/>
    <mergeCell ref="E28:E30"/>
    <mergeCell ref="AA22:AA24"/>
    <mergeCell ref="AB22:AB24"/>
  </mergeCells>
  <printOptions horizontalCentered="1" verticalCentered="1"/>
  <pageMargins left="0" right="0" top="0" bottom="0" header="0" footer="0"/>
  <pageSetup paperSize="9" scale="58" fitToHeight="8" pageOrder="overThenDown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tabSelected="1" workbookViewId="0">
      <selection activeCell="D18" sqref="D18"/>
    </sheetView>
  </sheetViews>
  <sheetFormatPr defaultColWidth="9.140625" defaultRowHeight="12.75"/>
  <cols>
    <col min="1" max="3" width="9.140625" style="8"/>
    <col min="4" max="4" width="55.5703125" style="13" bestFit="1" customWidth="1"/>
    <col min="5" max="5" width="20.85546875" style="13" customWidth="1"/>
    <col min="6" max="7" width="20.85546875" style="8" customWidth="1"/>
    <col min="8" max="9" width="14.140625" style="8" customWidth="1"/>
    <col min="10" max="16384" width="9.140625" style="8"/>
  </cols>
  <sheetData>
    <row r="1" spans="1:13">
      <c r="D1" s="176"/>
      <c r="E1" s="176"/>
      <c r="F1" s="176"/>
      <c r="G1" s="176"/>
      <c r="H1" s="1"/>
      <c r="I1" s="1"/>
    </row>
    <row r="2" spans="1:13" ht="15" customHeight="1">
      <c r="A2" s="175" t="s">
        <v>31</v>
      </c>
      <c r="B2" s="175"/>
      <c r="C2" s="175"/>
      <c r="D2" s="175"/>
      <c r="E2" s="175"/>
      <c r="F2" s="175"/>
      <c r="G2" s="175"/>
      <c r="H2" s="3"/>
      <c r="I2" s="3"/>
    </row>
    <row r="3" spans="1:13" ht="15" customHeight="1">
      <c r="A3" s="175" t="s">
        <v>264</v>
      </c>
      <c r="B3" s="175"/>
      <c r="C3" s="175"/>
      <c r="D3" s="175"/>
      <c r="E3" s="175"/>
      <c r="F3" s="175"/>
      <c r="G3" s="175"/>
      <c r="H3" s="3"/>
      <c r="I3" s="3"/>
    </row>
    <row r="4" spans="1:13" ht="15" customHeight="1">
      <c r="A4" s="175" t="s">
        <v>32</v>
      </c>
      <c r="B4" s="175"/>
      <c r="C4" s="175"/>
      <c r="D4" s="175"/>
      <c r="E4" s="175"/>
      <c r="F4" s="175"/>
      <c r="G4" s="175"/>
      <c r="H4" s="3"/>
      <c r="I4" s="3"/>
    </row>
    <row r="5" spans="1:13" ht="15" customHeight="1">
      <c r="A5" s="175" t="s">
        <v>33</v>
      </c>
      <c r="B5" s="175"/>
      <c r="C5" s="175"/>
      <c r="D5" s="175"/>
      <c r="E5" s="175"/>
      <c r="F5" s="175"/>
      <c r="G5" s="175"/>
      <c r="H5" s="18"/>
      <c r="I5" s="18"/>
    </row>
    <row r="6" spans="1:13">
      <c r="D6" s="17"/>
      <c r="E6" s="17"/>
      <c r="F6" s="18"/>
      <c r="G6" s="18"/>
      <c r="H6" s="18"/>
      <c r="I6" s="18"/>
    </row>
    <row r="7" spans="1:13" ht="15" customHeight="1">
      <c r="A7" s="189" t="s">
        <v>53</v>
      </c>
      <c r="B7" s="189"/>
      <c r="C7" s="189"/>
      <c r="D7" s="189"/>
      <c r="E7" s="189"/>
      <c r="F7" s="189"/>
      <c r="G7" s="189"/>
      <c r="H7" s="18"/>
      <c r="I7" s="18"/>
    </row>
    <row r="9" spans="1:13" ht="15" customHeight="1">
      <c r="A9" s="175" t="s">
        <v>35</v>
      </c>
      <c r="B9" s="175"/>
      <c r="C9" s="175"/>
      <c r="D9" s="175"/>
      <c r="E9" s="187" t="s">
        <v>262</v>
      </c>
      <c r="F9" s="187"/>
      <c r="G9" s="187"/>
    </row>
    <row r="10" spans="1:13">
      <c r="D10" s="4"/>
    </row>
    <row r="11" spans="1:13" ht="45" customHeight="1">
      <c r="A11" s="175" t="s">
        <v>34</v>
      </c>
      <c r="B11" s="175"/>
      <c r="C11" s="175"/>
      <c r="D11" s="175"/>
      <c r="E11" s="188" t="s">
        <v>263</v>
      </c>
      <c r="F11" s="188"/>
      <c r="G11" s="188"/>
      <c r="M11"/>
    </row>
    <row r="12" spans="1:13">
      <c r="D12" s="4"/>
    </row>
    <row r="13" spans="1:13" ht="15" customHeight="1">
      <c r="A13" s="175" t="s">
        <v>79</v>
      </c>
      <c r="B13" s="175"/>
      <c r="C13" s="175"/>
      <c r="D13" s="175"/>
      <c r="E13" s="190">
        <v>3</v>
      </c>
      <c r="F13" s="190"/>
      <c r="G13" s="190"/>
    </row>
    <row r="14" spans="1:13">
      <c r="D14" s="4"/>
    </row>
    <row r="15" spans="1:13" ht="24" customHeight="1">
      <c r="A15" s="184" t="s">
        <v>257</v>
      </c>
      <c r="B15" s="184" t="s">
        <v>56</v>
      </c>
      <c r="C15" s="184" t="s">
        <v>85</v>
      </c>
      <c r="D15" s="184"/>
      <c r="E15" s="21" t="s">
        <v>45</v>
      </c>
      <c r="F15" s="21" t="s">
        <v>54</v>
      </c>
      <c r="G15" s="21" t="s">
        <v>55</v>
      </c>
    </row>
    <row r="16" spans="1:13" ht="24" customHeight="1">
      <c r="A16" s="184"/>
      <c r="B16" s="184"/>
      <c r="C16" s="21" t="s">
        <v>256</v>
      </c>
      <c r="D16" s="184" t="s">
        <v>86</v>
      </c>
      <c r="E16" s="184"/>
      <c r="F16" s="184"/>
      <c r="G16" s="184"/>
    </row>
    <row r="17" spans="1:8" ht="24" customHeight="1">
      <c r="A17" s="179">
        <v>1</v>
      </c>
      <c r="B17" s="180">
        <v>1</v>
      </c>
      <c r="C17" s="134">
        <v>1</v>
      </c>
      <c r="D17" s="132" t="s">
        <v>265</v>
      </c>
      <c r="E17" s="133">
        <f>'Consolidado Mão de Obra'!D10</f>
        <v>2833.69</v>
      </c>
      <c r="F17" s="133">
        <f>E17*12</f>
        <v>34004.28</v>
      </c>
      <c r="G17" s="133">
        <f>F17*$E$13</f>
        <v>102012.84</v>
      </c>
    </row>
    <row r="18" spans="1:8" ht="24" customHeight="1">
      <c r="A18" s="179"/>
      <c r="B18" s="180"/>
      <c r="C18" s="136">
        <v>2</v>
      </c>
      <c r="D18" s="82" t="s">
        <v>324</v>
      </c>
      <c r="E18" s="133">
        <f>'Consolidado Mão de Obra'!D11</f>
        <v>4750.87</v>
      </c>
      <c r="F18" s="20">
        <f t="shared" ref="F18:F24" si="0">E18*12</f>
        <v>57010.44</v>
      </c>
      <c r="G18" s="20">
        <f t="shared" ref="G18:G25" si="1">F18*$E$13</f>
        <v>171031.32</v>
      </c>
    </row>
    <row r="19" spans="1:8" ht="24" customHeight="1">
      <c r="A19" s="179"/>
      <c r="B19" s="180"/>
      <c r="C19" s="136">
        <v>3</v>
      </c>
      <c r="D19" s="82" t="s">
        <v>323</v>
      </c>
      <c r="E19" s="133">
        <f>'Consolidado Mão de Obra'!D12</f>
        <v>3684.07</v>
      </c>
      <c r="F19" s="20">
        <f t="shared" si="0"/>
        <v>44208.840000000004</v>
      </c>
      <c r="G19" s="20">
        <f t="shared" si="1"/>
        <v>132626.52000000002</v>
      </c>
    </row>
    <row r="20" spans="1:8" ht="24" customHeight="1">
      <c r="A20" s="179"/>
      <c r="B20" s="180"/>
      <c r="C20" s="136">
        <v>4</v>
      </c>
      <c r="D20" s="82" t="s">
        <v>325</v>
      </c>
      <c r="E20" s="133">
        <f>'Consolidado Mão de Obra'!D13</f>
        <v>4121.8100000000004</v>
      </c>
      <c r="F20" s="20">
        <f t="shared" si="0"/>
        <v>49461.72</v>
      </c>
      <c r="G20" s="20">
        <f t="shared" si="1"/>
        <v>148385.16</v>
      </c>
    </row>
    <row r="21" spans="1:8" ht="24" customHeight="1">
      <c r="A21" s="179"/>
      <c r="B21" s="180"/>
      <c r="C21" s="166">
        <v>5</v>
      </c>
      <c r="D21" s="82" t="s">
        <v>329</v>
      </c>
      <c r="E21" s="133">
        <f>'Consolidado Mão de Obra'!D14</f>
        <v>3080.29</v>
      </c>
      <c r="F21" s="20">
        <f t="shared" si="0"/>
        <v>36963.479999999996</v>
      </c>
      <c r="G21" s="20">
        <f t="shared" si="1"/>
        <v>110890.43999999999</v>
      </c>
    </row>
    <row r="22" spans="1:8" ht="24" customHeight="1">
      <c r="A22" s="179"/>
      <c r="B22" s="180"/>
      <c r="C22" s="139">
        <v>6</v>
      </c>
      <c r="D22" s="82" t="s">
        <v>326</v>
      </c>
      <c r="E22" s="20">
        <f>'Consolidado Mão de Obra'!D21</f>
        <v>4750.87</v>
      </c>
      <c r="F22" s="20">
        <f t="shared" si="0"/>
        <v>57010.44</v>
      </c>
      <c r="G22" s="20">
        <f t="shared" si="1"/>
        <v>171031.32</v>
      </c>
    </row>
    <row r="23" spans="1:8" ht="24" customHeight="1">
      <c r="A23" s="179"/>
      <c r="B23" s="180"/>
      <c r="C23" s="136">
        <v>7</v>
      </c>
      <c r="D23" s="82" t="s">
        <v>327</v>
      </c>
      <c r="E23" s="20">
        <f>'Consolidado Mão de Obra'!D22</f>
        <v>3684.07</v>
      </c>
      <c r="F23" s="20">
        <f t="shared" si="0"/>
        <v>44208.840000000004</v>
      </c>
      <c r="G23" s="20">
        <f t="shared" si="1"/>
        <v>132626.52000000002</v>
      </c>
    </row>
    <row r="24" spans="1:8" ht="24" customHeight="1">
      <c r="A24" s="179"/>
      <c r="B24" s="180"/>
      <c r="C24" s="139">
        <v>8</v>
      </c>
      <c r="D24" s="82" t="s">
        <v>328</v>
      </c>
      <c r="E24" s="20">
        <f>'Consolidado Mão de Obra'!D23</f>
        <v>4121.8100000000004</v>
      </c>
      <c r="F24" s="20">
        <f t="shared" si="0"/>
        <v>49461.72</v>
      </c>
      <c r="G24" s="20">
        <f t="shared" si="1"/>
        <v>148385.16</v>
      </c>
    </row>
    <row r="25" spans="1:8" ht="24" customHeight="1">
      <c r="A25" s="179"/>
      <c r="B25" s="171"/>
      <c r="C25" s="166">
        <v>9</v>
      </c>
      <c r="D25" s="82" t="s">
        <v>331</v>
      </c>
      <c r="E25" s="20">
        <f>F25/12</f>
        <v>558.80000000000007</v>
      </c>
      <c r="F25" s="20">
        <f>1676.4*4</f>
        <v>6705.6</v>
      </c>
      <c r="G25" s="20">
        <f t="shared" si="1"/>
        <v>20116.800000000003</v>
      </c>
    </row>
    <row r="26" spans="1:8" ht="24" customHeight="1">
      <c r="A26" s="179"/>
      <c r="B26" s="181" t="s">
        <v>88</v>
      </c>
      <c r="C26" s="182"/>
      <c r="D26" s="183"/>
      <c r="E26" s="22">
        <f>SUM(E17:E25)</f>
        <v>31586.28</v>
      </c>
      <c r="F26" s="22">
        <f>SUM(F17:F25)</f>
        <v>379035.36</v>
      </c>
      <c r="G26" s="22">
        <f>SUM(G17:G25)</f>
        <v>1137106.08</v>
      </c>
      <c r="H26" s="12"/>
    </row>
    <row r="27" spans="1:8" ht="24" customHeight="1">
      <c r="A27" s="179"/>
      <c r="B27" s="135" t="s">
        <v>56</v>
      </c>
      <c r="C27" s="135" t="s">
        <v>256</v>
      </c>
      <c r="D27" s="181" t="s">
        <v>87</v>
      </c>
      <c r="E27" s="182"/>
      <c r="F27" s="182"/>
      <c r="G27" s="183"/>
    </row>
    <row r="28" spans="1:8" ht="24" customHeight="1">
      <c r="A28" s="179"/>
      <c r="B28" s="185">
        <v>2</v>
      </c>
      <c r="C28" s="165">
        <v>9</v>
      </c>
      <c r="D28" s="19" t="s">
        <v>202</v>
      </c>
      <c r="E28" s="174">
        <f>F28/12</f>
        <v>688.85500000000002</v>
      </c>
      <c r="F28" s="172">
        <v>8266.26</v>
      </c>
      <c r="G28" s="172">
        <f>E28*36</f>
        <v>24798.78</v>
      </c>
    </row>
    <row r="29" spans="1:8" ht="24" customHeight="1">
      <c r="A29" s="179"/>
      <c r="B29" s="186"/>
      <c r="C29" s="134">
        <v>10</v>
      </c>
      <c r="D29" s="128" t="s">
        <v>203</v>
      </c>
      <c r="E29" s="173">
        <f>F29/12</f>
        <v>19188.087222222221</v>
      </c>
      <c r="F29" s="173">
        <f>G29/3</f>
        <v>230257.04666666666</v>
      </c>
      <c r="G29" s="173">
        <v>690771.14</v>
      </c>
    </row>
    <row r="30" spans="1:8" ht="24" customHeight="1">
      <c r="A30" s="179"/>
      <c r="B30" s="181" t="s">
        <v>89</v>
      </c>
      <c r="C30" s="182"/>
      <c r="D30" s="183"/>
      <c r="E30" s="22">
        <f>SUM(E28:E29)</f>
        <v>19876.94222222222</v>
      </c>
      <c r="F30" s="22">
        <f>SUM(F28:F29)</f>
        <v>238523.30666666667</v>
      </c>
      <c r="G30" s="22">
        <f>SUM(G28:G29)</f>
        <v>715569.92</v>
      </c>
    </row>
    <row r="31" spans="1:8" ht="24" customHeight="1">
      <c r="A31" s="179"/>
      <c r="B31" s="179">
        <v>3</v>
      </c>
      <c r="C31" s="134">
        <v>11</v>
      </c>
      <c r="D31" s="19" t="s">
        <v>333</v>
      </c>
      <c r="E31" s="172">
        <f>F31/12</f>
        <v>9726.6830555555553</v>
      </c>
      <c r="F31" s="172">
        <f>G31/3</f>
        <v>116720.19666666666</v>
      </c>
      <c r="G31" s="172">
        <f>330282.87+19877.72</f>
        <v>350160.58999999997</v>
      </c>
    </row>
    <row r="32" spans="1:8" ht="24" customHeight="1">
      <c r="A32" s="179"/>
      <c r="B32" s="179"/>
      <c r="C32" s="134">
        <v>12</v>
      </c>
      <c r="D32" s="19" t="s">
        <v>334</v>
      </c>
      <c r="E32" s="172">
        <f>F32/12</f>
        <v>74.145833333333329</v>
      </c>
      <c r="F32" s="172">
        <v>889.75</v>
      </c>
      <c r="G32" s="172">
        <f>F32*3</f>
        <v>2669.25</v>
      </c>
    </row>
    <row r="33" spans="1:7" ht="24" customHeight="1">
      <c r="A33" s="179"/>
      <c r="B33" s="181" t="s">
        <v>258</v>
      </c>
      <c r="C33" s="182"/>
      <c r="D33" s="183"/>
      <c r="E33" s="22">
        <f>SUM(E31:E32)</f>
        <v>9800.8288888888892</v>
      </c>
      <c r="F33" s="22">
        <f>SUM(F31:F32)</f>
        <v>117609.94666666666</v>
      </c>
      <c r="G33" s="22">
        <f>SUM(G31:G32)</f>
        <v>352829.83999999997</v>
      </c>
    </row>
    <row r="34" spans="1:7" ht="24" customHeight="1">
      <c r="A34" s="179"/>
      <c r="B34" s="184" t="s">
        <v>259</v>
      </c>
      <c r="C34" s="184"/>
      <c r="D34" s="184"/>
      <c r="E34" s="22">
        <f>E33+E30+E26</f>
        <v>61264.051111111112</v>
      </c>
      <c r="F34" s="22">
        <f>F33+F30+F26</f>
        <v>735168.61333333328</v>
      </c>
      <c r="G34" s="22">
        <f>G33+G30+G26</f>
        <v>2205505.84</v>
      </c>
    </row>
    <row r="36" spans="1:7">
      <c r="B36" s="177" t="s">
        <v>332</v>
      </c>
      <c r="C36" s="177"/>
      <c r="D36" s="177"/>
      <c r="E36" s="177"/>
      <c r="F36" s="177"/>
      <c r="G36" s="177"/>
    </row>
    <row r="37" spans="1:7">
      <c r="B37" s="177"/>
      <c r="C37" s="177"/>
      <c r="D37" s="177"/>
      <c r="E37" s="177"/>
      <c r="F37" s="177"/>
      <c r="G37" s="177"/>
    </row>
    <row r="38" spans="1:7">
      <c r="B38" s="178" t="s">
        <v>335</v>
      </c>
      <c r="C38" s="178"/>
      <c r="D38" s="178"/>
      <c r="E38" s="178"/>
      <c r="F38" s="178"/>
      <c r="G38" s="178"/>
    </row>
    <row r="39" spans="1:7">
      <c r="B39" s="178" t="s">
        <v>336</v>
      </c>
      <c r="C39" s="178"/>
      <c r="D39" s="178"/>
      <c r="E39" s="178"/>
      <c r="F39" s="178"/>
      <c r="G39" s="178"/>
    </row>
  </sheetData>
  <mergeCells count="28">
    <mergeCell ref="D16:G16"/>
    <mergeCell ref="B15:B16"/>
    <mergeCell ref="B28:B29"/>
    <mergeCell ref="D1:G1"/>
    <mergeCell ref="E9:G9"/>
    <mergeCell ref="E11:G11"/>
    <mergeCell ref="C15:D15"/>
    <mergeCell ref="A7:G7"/>
    <mergeCell ref="A2:G2"/>
    <mergeCell ref="A3:G3"/>
    <mergeCell ref="A4:G4"/>
    <mergeCell ref="A15:A16"/>
    <mergeCell ref="A5:G5"/>
    <mergeCell ref="A9:D9"/>
    <mergeCell ref="A11:D11"/>
    <mergeCell ref="A13:D13"/>
    <mergeCell ref="E13:G13"/>
    <mergeCell ref="B36:G37"/>
    <mergeCell ref="B38:G38"/>
    <mergeCell ref="B39:G39"/>
    <mergeCell ref="A17:A34"/>
    <mergeCell ref="B17:B24"/>
    <mergeCell ref="B33:D33"/>
    <mergeCell ref="B34:D34"/>
    <mergeCell ref="D27:G27"/>
    <mergeCell ref="B31:B32"/>
    <mergeCell ref="B30:D30"/>
    <mergeCell ref="B26:D26"/>
  </mergeCells>
  <pageMargins left="0.51181102362204722" right="0.51181102362204722" top="0.78740157480314965" bottom="0.78740157480314965" header="0.31496062992125984" footer="0.31496062992125984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showGridLines="0" workbookViewId="0">
      <selection activeCell="C27" sqref="C27"/>
    </sheetView>
  </sheetViews>
  <sheetFormatPr defaultColWidth="8.85546875" defaultRowHeight="15"/>
  <cols>
    <col min="1" max="1" width="42.85546875" customWidth="1"/>
    <col min="2" max="6" width="19.42578125" customWidth="1"/>
    <col min="7" max="9" width="15.42578125" customWidth="1"/>
    <col min="13" max="13" width="10.140625" bestFit="1" customWidth="1"/>
  </cols>
  <sheetData>
    <row r="1" spans="1:13">
      <c r="A1" s="192" t="s">
        <v>31</v>
      </c>
      <c r="B1" s="192"/>
      <c r="C1" s="192"/>
      <c r="D1" s="192"/>
      <c r="E1" s="192"/>
      <c r="F1" s="192"/>
      <c r="G1" s="6"/>
      <c r="H1" s="6"/>
      <c r="I1" s="6"/>
      <c r="J1" s="6"/>
      <c r="K1" s="6"/>
      <c r="L1" s="6"/>
    </row>
    <row r="2" spans="1:13" ht="15" customHeight="1">
      <c r="A2" s="192" t="s">
        <v>264</v>
      </c>
      <c r="B2" s="192"/>
      <c r="C2" s="192"/>
      <c r="D2" s="192"/>
      <c r="E2" s="192"/>
      <c r="F2" s="192"/>
      <c r="G2" s="6"/>
      <c r="H2" s="6"/>
      <c r="I2" s="6"/>
      <c r="J2" s="6"/>
      <c r="K2" s="6"/>
      <c r="L2" s="6"/>
    </row>
    <row r="3" spans="1:13" ht="15" customHeight="1">
      <c r="A3" s="192" t="s">
        <v>32</v>
      </c>
      <c r="B3" s="192"/>
      <c r="C3" s="192"/>
      <c r="D3" s="192"/>
      <c r="E3" s="192"/>
      <c r="F3" s="192"/>
      <c r="G3" s="6"/>
      <c r="H3" s="6"/>
      <c r="I3" s="6"/>
      <c r="J3" s="6"/>
      <c r="K3" s="6"/>
      <c r="L3" s="6"/>
    </row>
    <row r="4" spans="1:13">
      <c r="A4" s="192" t="s">
        <v>33</v>
      </c>
      <c r="B4" s="192"/>
      <c r="C4" s="192"/>
      <c r="D4" s="192"/>
      <c r="E4" s="192"/>
      <c r="F4" s="192"/>
      <c r="G4" s="6"/>
      <c r="H4" s="6"/>
      <c r="I4" s="6"/>
      <c r="J4" s="6"/>
      <c r="K4" s="6"/>
      <c r="L4" s="6"/>
    </row>
    <row r="5" spans="1:13">
      <c r="A5" s="192" t="s">
        <v>50</v>
      </c>
      <c r="B5" s="192"/>
      <c r="C5" s="192"/>
      <c r="D5" s="192"/>
      <c r="E5" s="192"/>
      <c r="F5" s="192"/>
    </row>
    <row r="6" spans="1:13">
      <c r="A6" s="193" t="s">
        <v>82</v>
      </c>
      <c r="B6" s="193"/>
      <c r="C6" s="193"/>
      <c r="D6" s="193"/>
      <c r="E6" s="193"/>
      <c r="F6" s="193"/>
    </row>
    <row r="7" spans="1:13">
      <c r="A7" s="191" t="s">
        <v>266</v>
      </c>
      <c r="B7" s="191"/>
      <c r="C7" s="191"/>
      <c r="D7" s="191"/>
      <c r="E7" s="191"/>
      <c r="F7" s="191"/>
    </row>
    <row r="8" spans="1:13">
      <c r="A8" s="8"/>
      <c r="B8" s="8"/>
      <c r="C8" s="8"/>
      <c r="D8" s="8"/>
      <c r="E8" s="8"/>
      <c r="F8" s="8"/>
      <c r="I8" s="78"/>
      <c r="J8" s="78"/>
      <c r="K8" s="78"/>
      <c r="L8" s="80"/>
      <c r="M8" s="80"/>
    </row>
    <row r="9" spans="1:13">
      <c r="A9" s="74" t="s">
        <v>44</v>
      </c>
      <c r="B9" s="74" t="s">
        <v>45</v>
      </c>
      <c r="C9" s="74" t="s">
        <v>46</v>
      </c>
      <c r="D9" s="74" t="s">
        <v>47</v>
      </c>
      <c r="E9" s="74" t="s">
        <v>48</v>
      </c>
      <c r="F9" s="74" t="s">
        <v>49</v>
      </c>
      <c r="G9" s="5"/>
      <c r="I9" s="78"/>
      <c r="J9" s="78"/>
      <c r="K9" s="78"/>
      <c r="L9" s="80"/>
      <c r="M9" s="80"/>
    </row>
    <row r="10" spans="1:13">
      <c r="A10" s="137" t="s">
        <v>265</v>
      </c>
      <c r="B10" s="10">
        <f>'Eng. Civil'!AD116</f>
        <v>2833.69</v>
      </c>
      <c r="C10" s="9">
        <v>1</v>
      </c>
      <c r="D10" s="11">
        <f>C10*B10</f>
        <v>2833.69</v>
      </c>
      <c r="E10" s="9">
        <v>36</v>
      </c>
      <c r="F10" s="11">
        <f>E10*D10</f>
        <v>102012.84</v>
      </c>
      <c r="G10" s="5"/>
      <c r="I10" s="78"/>
      <c r="J10" s="78"/>
      <c r="K10" s="78"/>
      <c r="L10" s="80"/>
      <c r="M10" s="80"/>
    </row>
    <row r="11" spans="1:13">
      <c r="A11" s="73" t="s">
        <v>320</v>
      </c>
      <c r="B11" s="12">
        <f>'Eletricista JP'!AD192</f>
        <v>4750.87</v>
      </c>
      <c r="C11" s="9">
        <v>1</v>
      </c>
      <c r="D11" s="11">
        <f t="shared" ref="D11:D14" si="0">C11*B11</f>
        <v>4750.87</v>
      </c>
      <c r="E11" s="9">
        <v>36</v>
      </c>
      <c r="F11" s="11">
        <f t="shared" ref="F11:F14" si="1">E11*D11</f>
        <v>171031.32</v>
      </c>
      <c r="I11" s="78"/>
      <c r="J11" s="78"/>
      <c r="K11" s="78"/>
      <c r="L11" s="80"/>
      <c r="M11" s="80"/>
    </row>
    <row r="12" spans="1:13">
      <c r="A12" s="167" t="s">
        <v>321</v>
      </c>
      <c r="B12" s="12">
        <f>'Artífice Eletricista JP'!AD192</f>
        <v>3684.07</v>
      </c>
      <c r="C12" s="9">
        <v>1</v>
      </c>
      <c r="D12" s="11">
        <f t="shared" si="0"/>
        <v>3684.07</v>
      </c>
      <c r="E12" s="9">
        <v>36</v>
      </c>
      <c r="F12" s="11">
        <f t="shared" si="1"/>
        <v>132626.52000000002</v>
      </c>
      <c r="M12" s="79"/>
    </row>
    <row r="13" spans="1:13">
      <c r="A13" s="73" t="s">
        <v>319</v>
      </c>
      <c r="B13" s="77">
        <f>'Técnico Manutenção JP'!AD192</f>
        <v>4121.8100000000004</v>
      </c>
      <c r="C13" s="9">
        <v>1</v>
      </c>
      <c r="D13" s="11">
        <f t="shared" si="0"/>
        <v>4121.8100000000004</v>
      </c>
      <c r="E13" s="9">
        <v>36</v>
      </c>
      <c r="F13" s="11">
        <f t="shared" si="1"/>
        <v>148385.16</v>
      </c>
      <c r="M13" s="81"/>
    </row>
    <row r="14" spans="1:13">
      <c r="A14" s="73" t="s">
        <v>322</v>
      </c>
      <c r="B14" s="77">
        <f>'Artífice Manutenção JP'!AD192</f>
        <v>3080.29</v>
      </c>
      <c r="C14" s="168">
        <v>1</v>
      </c>
      <c r="D14" s="11">
        <f t="shared" si="0"/>
        <v>3080.29</v>
      </c>
      <c r="E14" s="168">
        <v>36</v>
      </c>
      <c r="F14" s="11">
        <f t="shared" si="1"/>
        <v>110890.44</v>
      </c>
      <c r="M14" s="81"/>
    </row>
    <row r="15" spans="1:13">
      <c r="A15" s="73"/>
      <c r="B15" s="8"/>
      <c r="C15" s="8"/>
      <c r="D15" s="8"/>
      <c r="E15" s="8"/>
      <c r="F15" s="8"/>
    </row>
    <row r="16" spans="1:13">
      <c r="A16" s="8"/>
      <c r="B16" s="8"/>
      <c r="C16" s="74" t="s">
        <v>51</v>
      </c>
      <c r="D16" s="75">
        <f>SUM(D10:D14)</f>
        <v>18470.73</v>
      </c>
      <c r="E16" s="74" t="s">
        <v>52</v>
      </c>
      <c r="F16" s="75">
        <f>SUM(F10:F14)</f>
        <v>664946.28</v>
      </c>
    </row>
    <row r="17" spans="1:6">
      <c r="A17" s="8"/>
      <c r="B17" s="8"/>
      <c r="C17" s="8"/>
      <c r="D17" s="8"/>
      <c r="E17" s="8"/>
      <c r="F17" s="8"/>
    </row>
    <row r="18" spans="1:6">
      <c r="A18" s="191" t="s">
        <v>267</v>
      </c>
      <c r="B18" s="191"/>
      <c r="C18" s="191"/>
      <c r="D18" s="191"/>
      <c r="E18" s="191"/>
      <c r="F18" s="191"/>
    </row>
    <row r="19" spans="1:6">
      <c r="A19" s="7"/>
      <c r="B19" s="7"/>
      <c r="C19" s="7"/>
      <c r="D19" s="7"/>
      <c r="E19" s="7"/>
      <c r="F19" s="7"/>
    </row>
    <row r="20" spans="1:6">
      <c r="A20" s="74" t="s">
        <v>44</v>
      </c>
      <c r="B20" s="74" t="s">
        <v>45</v>
      </c>
      <c r="C20" s="74" t="s">
        <v>46</v>
      </c>
      <c r="D20" s="74" t="s">
        <v>47</v>
      </c>
      <c r="E20" s="74" t="s">
        <v>48</v>
      </c>
      <c r="F20" s="74" t="s">
        <v>49</v>
      </c>
    </row>
    <row r="21" spans="1:6">
      <c r="A21" s="167" t="s">
        <v>320</v>
      </c>
      <c r="B21" s="10">
        <f>'Eletricista CG'!AD192</f>
        <v>4750.87</v>
      </c>
      <c r="C21" s="138">
        <v>1</v>
      </c>
      <c r="D21" s="11">
        <f t="shared" ref="D21:D23" si="2">C21*B21</f>
        <v>4750.87</v>
      </c>
      <c r="E21" s="138">
        <v>36</v>
      </c>
      <c r="F21" s="11">
        <f t="shared" ref="F21:F23" si="3">E21*D21</f>
        <v>171031.32</v>
      </c>
    </row>
    <row r="22" spans="1:6">
      <c r="A22" s="73" t="s">
        <v>321</v>
      </c>
      <c r="B22" s="12">
        <f>'Artífice Eletricista CG'!AD192</f>
        <v>3684.07</v>
      </c>
      <c r="C22" s="9">
        <v>1</v>
      </c>
      <c r="D22" s="11">
        <f t="shared" si="2"/>
        <v>3684.07</v>
      </c>
      <c r="E22" s="9">
        <v>36</v>
      </c>
      <c r="F22" s="11">
        <f t="shared" si="3"/>
        <v>132626.52000000002</v>
      </c>
    </row>
    <row r="23" spans="1:6">
      <c r="A23" s="167" t="s">
        <v>319</v>
      </c>
      <c r="B23" s="12">
        <f>'Técnico Manutenção CG'!AD192</f>
        <v>4121.8100000000004</v>
      </c>
      <c r="C23" s="5">
        <v>1</v>
      </c>
      <c r="D23" s="11">
        <f t="shared" si="2"/>
        <v>4121.8100000000004</v>
      </c>
      <c r="E23" s="9">
        <v>36</v>
      </c>
      <c r="F23" s="11">
        <f t="shared" si="3"/>
        <v>148385.16</v>
      </c>
    </row>
    <row r="24" spans="1:6">
      <c r="A24" s="8"/>
      <c r="B24" s="8"/>
    </row>
    <row r="25" spans="1:6">
      <c r="A25" s="8"/>
      <c r="B25" s="8"/>
      <c r="C25" s="74" t="s">
        <v>51</v>
      </c>
      <c r="D25" s="75">
        <f>SUM(D21:D23)</f>
        <v>12556.75</v>
      </c>
      <c r="E25" s="74" t="s">
        <v>52</v>
      </c>
      <c r="F25" s="75">
        <f>SUM(F21:F23)</f>
        <v>452043</v>
      </c>
    </row>
    <row r="26" spans="1:6">
      <c r="C26" s="8"/>
      <c r="D26" s="8"/>
      <c r="E26" s="8"/>
      <c r="F26" s="8"/>
    </row>
    <row r="27" spans="1:6">
      <c r="C27" s="74" t="s">
        <v>330</v>
      </c>
      <c r="D27" s="75">
        <f>SUM(D16,D25)</f>
        <v>31027.48</v>
      </c>
      <c r="E27" s="76"/>
      <c r="F27" s="75">
        <f>SUM(F16,F25)</f>
        <v>1116989.28</v>
      </c>
    </row>
    <row r="30" spans="1:6">
      <c r="D30" s="81"/>
    </row>
    <row r="31" spans="1:6">
      <c r="D31" s="81"/>
    </row>
  </sheetData>
  <mergeCells count="8">
    <mergeCell ref="A7:F7"/>
    <mergeCell ref="A18:F18"/>
    <mergeCell ref="A1:F1"/>
    <mergeCell ref="A2:F2"/>
    <mergeCell ref="A3:F3"/>
    <mergeCell ref="A4:F4"/>
    <mergeCell ref="A5:F5"/>
    <mergeCell ref="A6:F6"/>
  </mergeCells>
  <printOptions horizontalCentered="1"/>
  <pageMargins left="0.65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showGridLines="0" topLeftCell="A22" workbookViewId="0">
      <selection activeCell="A26" sqref="A26:J27"/>
    </sheetView>
  </sheetViews>
  <sheetFormatPr defaultColWidth="15.140625" defaultRowHeight="15"/>
  <cols>
    <col min="1" max="11" width="8" style="27" customWidth="1"/>
    <col min="12" max="26" width="7" style="27" customWidth="1"/>
    <col min="27" max="16384" width="15.140625" style="27"/>
  </cols>
  <sheetData>
    <row r="1" spans="1:26" ht="12.75" customHeight="1">
      <c r="A1" s="23"/>
      <c r="B1" s="24"/>
      <c r="C1" s="24"/>
      <c r="D1" s="24"/>
      <c r="E1" s="24"/>
      <c r="F1" s="24"/>
      <c r="G1" s="24"/>
      <c r="H1" s="24"/>
      <c r="I1" s="24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2.75" customHeight="1">
      <c r="A2" s="28"/>
      <c r="B2" s="29"/>
      <c r="C2" s="29"/>
      <c r="D2" s="29"/>
      <c r="E2" s="29"/>
      <c r="F2" s="29"/>
      <c r="G2" s="29"/>
      <c r="H2" s="29"/>
      <c r="I2" s="29"/>
      <c r="J2" s="30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2.75" customHeight="1">
      <c r="A3" s="28"/>
      <c r="B3" s="29"/>
      <c r="C3" s="29"/>
      <c r="D3" s="29"/>
      <c r="E3" s="29"/>
      <c r="F3" s="29"/>
      <c r="G3" s="29"/>
      <c r="H3" s="29"/>
      <c r="I3" s="29"/>
      <c r="J3" s="30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2.75" customHeight="1">
      <c r="A4" s="28"/>
      <c r="B4" s="29"/>
      <c r="C4" s="29"/>
      <c r="D4" s="29"/>
      <c r="E4" s="29"/>
      <c r="F4" s="29"/>
      <c r="G4" s="29"/>
      <c r="H4" s="29"/>
      <c r="I4" s="29"/>
      <c r="J4" s="30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2.75" customHeight="1">
      <c r="A5" s="28"/>
      <c r="B5" s="29"/>
      <c r="C5" s="29"/>
      <c r="D5" s="29"/>
      <c r="E5" s="29"/>
      <c r="F5" s="29"/>
      <c r="G5" s="29"/>
      <c r="H5" s="29"/>
      <c r="I5" s="29"/>
      <c r="J5" s="30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12.75" customHeight="1">
      <c r="A6" s="28"/>
      <c r="B6" s="29"/>
      <c r="C6" s="29"/>
      <c r="D6" s="29"/>
      <c r="E6" s="29"/>
      <c r="F6" s="29"/>
      <c r="G6" s="29"/>
      <c r="H6" s="29"/>
      <c r="I6" s="29"/>
      <c r="J6" s="30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4.5" customHeight="1">
      <c r="A7" s="207"/>
      <c r="B7" s="200"/>
      <c r="C7" s="200"/>
      <c r="D7" s="200"/>
      <c r="E7" s="200"/>
      <c r="F7" s="200"/>
      <c r="G7" s="200"/>
      <c r="H7" s="200"/>
      <c r="I7" s="200"/>
      <c r="J7" s="201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2.75" customHeight="1">
      <c r="A8" s="28"/>
      <c r="B8" s="29"/>
      <c r="C8" s="29"/>
      <c r="D8" s="29"/>
      <c r="E8" s="29"/>
      <c r="F8" s="29"/>
      <c r="G8" s="29"/>
      <c r="H8" s="29"/>
      <c r="I8" s="29"/>
      <c r="J8" s="30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2.75" customHeight="1">
      <c r="A9" s="28"/>
      <c r="B9" s="29"/>
      <c r="C9" s="29"/>
      <c r="D9" s="29"/>
      <c r="E9" s="29"/>
      <c r="F9" s="29"/>
      <c r="G9" s="29"/>
      <c r="H9" s="29"/>
      <c r="I9" s="29"/>
      <c r="J9" s="30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12.75" customHeight="1">
      <c r="A10" s="28"/>
      <c r="B10" s="29"/>
      <c r="C10" s="29"/>
      <c r="D10" s="29"/>
      <c r="E10" s="29"/>
      <c r="F10" s="29"/>
      <c r="G10" s="29"/>
      <c r="H10" s="29"/>
      <c r="I10" s="29"/>
      <c r="J10" s="30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2.75" customHeight="1">
      <c r="A11" s="28"/>
      <c r="B11" s="29"/>
      <c r="C11" s="29"/>
      <c r="D11" s="29"/>
      <c r="E11" s="29"/>
      <c r="F11" s="29"/>
      <c r="G11" s="29"/>
      <c r="H11" s="29"/>
      <c r="I11" s="29"/>
      <c r="J11" s="30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2.75" customHeight="1">
      <c r="A12" s="28"/>
      <c r="B12" s="29"/>
      <c r="C12" s="29"/>
      <c r="D12" s="29"/>
      <c r="E12" s="29"/>
      <c r="F12" s="29"/>
      <c r="G12" s="29"/>
      <c r="H12" s="29"/>
      <c r="I12" s="29"/>
      <c r="J12" s="30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2.75" customHeight="1">
      <c r="A13" s="28"/>
      <c r="B13" s="29"/>
      <c r="C13" s="29"/>
      <c r="D13" s="29"/>
      <c r="E13" s="29"/>
      <c r="F13" s="29"/>
      <c r="G13" s="29"/>
      <c r="H13" s="29"/>
      <c r="I13" s="29"/>
      <c r="J13" s="30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12.75" customHeight="1">
      <c r="A14" s="28"/>
      <c r="B14" s="29"/>
      <c r="C14" s="29"/>
      <c r="D14" s="29"/>
      <c r="E14" s="29"/>
      <c r="F14" s="29"/>
      <c r="G14" s="29"/>
      <c r="H14" s="29"/>
      <c r="I14" s="29"/>
      <c r="J14" s="30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12.75" customHeight="1">
      <c r="A15" s="28"/>
      <c r="B15" s="29"/>
      <c r="C15" s="29"/>
      <c r="D15" s="29"/>
      <c r="E15" s="29"/>
      <c r="F15" s="29"/>
      <c r="G15" s="29"/>
      <c r="H15" s="29"/>
      <c r="I15" s="29"/>
      <c r="J15" s="30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2.75" customHeight="1">
      <c r="A16" s="28"/>
      <c r="B16" s="29"/>
      <c r="C16" s="29"/>
      <c r="D16" s="29"/>
      <c r="E16" s="29"/>
      <c r="F16" s="29"/>
      <c r="G16" s="29"/>
      <c r="H16" s="29"/>
      <c r="I16" s="29"/>
      <c r="J16" s="30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2.75" customHeight="1">
      <c r="A17" s="28"/>
      <c r="B17" s="29"/>
      <c r="C17" s="29"/>
      <c r="D17" s="29"/>
      <c r="E17" s="29"/>
      <c r="F17" s="29"/>
      <c r="G17" s="29"/>
      <c r="H17" s="29"/>
      <c r="I17" s="29"/>
      <c r="J17" s="30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2.75" customHeight="1">
      <c r="A18" s="28"/>
      <c r="B18" s="29"/>
      <c r="C18" s="29"/>
      <c r="D18" s="29"/>
      <c r="E18" s="29"/>
      <c r="F18" s="29"/>
      <c r="G18" s="29"/>
      <c r="H18" s="29"/>
      <c r="I18" s="29"/>
      <c r="J18" s="30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2.75" customHeight="1">
      <c r="A19" s="28"/>
      <c r="B19" s="29"/>
      <c r="C19" s="29"/>
      <c r="D19" s="29"/>
      <c r="E19" s="29"/>
      <c r="F19" s="29"/>
      <c r="G19" s="29"/>
      <c r="H19" s="29"/>
      <c r="I19" s="29"/>
      <c r="J19" s="30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2.75" customHeight="1">
      <c r="A20" s="28"/>
      <c r="B20" s="29"/>
      <c r="C20" s="29"/>
      <c r="D20" s="29"/>
      <c r="E20" s="29"/>
      <c r="F20" s="29"/>
      <c r="G20" s="29"/>
      <c r="H20" s="29"/>
      <c r="I20" s="29"/>
      <c r="J20" s="30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2.75" customHeight="1">
      <c r="A21" s="194" t="s">
        <v>261</v>
      </c>
      <c r="B21" s="195"/>
      <c r="C21" s="195"/>
      <c r="D21" s="195"/>
      <c r="E21" s="195"/>
      <c r="F21" s="195"/>
      <c r="G21" s="195"/>
      <c r="H21" s="195"/>
      <c r="I21" s="195"/>
      <c r="J21" s="19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2.75" customHeight="1">
      <c r="A22" s="197"/>
      <c r="B22" s="198"/>
      <c r="C22" s="198"/>
      <c r="D22" s="198"/>
      <c r="E22" s="198"/>
      <c r="F22" s="198"/>
      <c r="G22" s="198"/>
      <c r="H22" s="198"/>
      <c r="I22" s="198"/>
      <c r="J22" s="19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2.75" customHeight="1">
      <c r="A23" s="197"/>
      <c r="B23" s="198"/>
      <c r="C23" s="198"/>
      <c r="D23" s="198"/>
      <c r="E23" s="198"/>
      <c r="F23" s="198"/>
      <c r="G23" s="198"/>
      <c r="H23" s="198"/>
      <c r="I23" s="198"/>
      <c r="J23" s="19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2.75" customHeight="1">
      <c r="A24" s="197"/>
      <c r="B24" s="198"/>
      <c r="C24" s="198"/>
      <c r="D24" s="198"/>
      <c r="E24" s="198"/>
      <c r="F24" s="198"/>
      <c r="G24" s="198"/>
      <c r="H24" s="198"/>
      <c r="I24" s="198"/>
      <c r="J24" s="19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2.75" customHeight="1">
      <c r="A25" s="197"/>
      <c r="B25" s="195"/>
      <c r="C25" s="195"/>
      <c r="D25" s="195"/>
      <c r="E25" s="195"/>
      <c r="F25" s="195"/>
      <c r="G25" s="195"/>
      <c r="H25" s="195"/>
      <c r="I25" s="195"/>
      <c r="J25" s="19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2.75" customHeight="1">
      <c r="A26" s="199"/>
      <c r="B26" s="200"/>
      <c r="C26" s="200"/>
      <c r="D26" s="200"/>
      <c r="E26" s="200"/>
      <c r="F26" s="200"/>
      <c r="G26" s="200"/>
      <c r="H26" s="200"/>
      <c r="I26" s="200"/>
      <c r="J26" s="201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2.75" customHeight="1">
      <c r="A27" s="202"/>
      <c r="B27" s="200"/>
      <c r="C27" s="200"/>
      <c r="D27" s="200"/>
      <c r="E27" s="200"/>
      <c r="F27" s="200"/>
      <c r="G27" s="200"/>
      <c r="H27" s="200"/>
      <c r="I27" s="200"/>
      <c r="J27" s="201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2.75" customHeight="1">
      <c r="A28" s="28"/>
      <c r="B28" s="29"/>
      <c r="C28" s="29"/>
      <c r="D28" s="29"/>
      <c r="E28" s="29"/>
      <c r="F28" s="29"/>
      <c r="G28" s="29"/>
      <c r="H28" s="29"/>
      <c r="I28" s="29"/>
      <c r="J28" s="30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2.75" customHeight="1">
      <c r="A29" s="28"/>
      <c r="B29" s="29"/>
      <c r="C29" s="29"/>
      <c r="D29" s="29"/>
      <c r="E29" s="29"/>
      <c r="F29" s="29"/>
      <c r="G29" s="29"/>
      <c r="H29" s="29"/>
      <c r="I29" s="29"/>
      <c r="J29" s="30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2.75" customHeight="1">
      <c r="A30" s="28"/>
      <c r="B30" s="29"/>
      <c r="C30" s="29"/>
      <c r="D30" s="29"/>
      <c r="E30" s="29"/>
      <c r="F30" s="29"/>
      <c r="G30" s="29"/>
      <c r="H30" s="29"/>
      <c r="I30" s="29"/>
      <c r="J30" s="30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2.75" customHeight="1">
      <c r="A31" s="28"/>
      <c r="B31" s="29"/>
      <c r="C31" s="29"/>
      <c r="D31" s="29"/>
      <c r="E31" s="29"/>
      <c r="F31" s="29"/>
      <c r="G31" s="29"/>
      <c r="H31" s="29"/>
      <c r="I31" s="29"/>
      <c r="J31" s="30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2.75" customHeight="1">
      <c r="A32" s="28"/>
      <c r="B32" s="29"/>
      <c r="C32" s="29"/>
      <c r="D32" s="29"/>
      <c r="E32" s="29"/>
      <c r="F32" s="29"/>
      <c r="G32" s="29"/>
      <c r="H32" s="29"/>
      <c r="I32" s="29"/>
      <c r="J32" s="30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2.75" customHeight="1">
      <c r="A33" s="28"/>
      <c r="B33" s="29"/>
      <c r="C33" s="29"/>
      <c r="D33" s="29"/>
      <c r="E33" s="29"/>
      <c r="F33" s="29"/>
      <c r="G33" s="29"/>
      <c r="H33" s="29"/>
      <c r="I33" s="29"/>
      <c r="J33" s="30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2.75" customHeight="1">
      <c r="A34" s="28"/>
      <c r="B34" s="29"/>
      <c r="C34" s="29"/>
      <c r="D34" s="29"/>
      <c r="E34" s="29"/>
      <c r="F34" s="29"/>
      <c r="G34" s="29"/>
      <c r="H34" s="29"/>
      <c r="I34" s="29"/>
      <c r="J34" s="30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2.75" customHeight="1">
      <c r="A35" s="28"/>
      <c r="B35" s="29"/>
      <c r="C35" s="29"/>
      <c r="D35" s="29"/>
      <c r="E35" s="29"/>
      <c r="F35" s="29"/>
      <c r="G35" s="29"/>
      <c r="H35" s="29"/>
      <c r="I35" s="29"/>
      <c r="J35" s="30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2.75" customHeight="1">
      <c r="A36" s="203" t="s">
        <v>83</v>
      </c>
      <c r="B36" s="204"/>
      <c r="C36" s="204"/>
      <c r="D36" s="204"/>
      <c r="E36" s="204"/>
      <c r="F36" s="204"/>
      <c r="G36" s="204"/>
      <c r="H36" s="204"/>
      <c r="I36" s="204"/>
      <c r="J36" s="205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2.75" customHeight="1">
      <c r="A37" s="206"/>
      <c r="B37" s="204"/>
      <c r="C37" s="204"/>
      <c r="D37" s="204"/>
      <c r="E37" s="204"/>
      <c r="F37" s="204"/>
      <c r="G37" s="204"/>
      <c r="H37" s="204"/>
      <c r="I37" s="204"/>
      <c r="J37" s="205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2.75" customHeight="1">
      <c r="A38" s="28"/>
      <c r="B38" s="29"/>
      <c r="C38" s="29"/>
      <c r="D38" s="29"/>
      <c r="E38" s="29"/>
      <c r="F38" s="29"/>
      <c r="G38" s="29"/>
      <c r="H38" s="29"/>
      <c r="I38" s="29"/>
      <c r="J38" s="30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12.75" customHeight="1">
      <c r="A39" s="28"/>
      <c r="B39" s="29"/>
      <c r="C39" s="29"/>
      <c r="D39" s="29"/>
      <c r="E39" s="29"/>
      <c r="F39" s="29"/>
      <c r="G39" s="29"/>
      <c r="H39" s="29"/>
      <c r="I39" s="29"/>
      <c r="J39" s="30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2.75" customHeight="1">
      <c r="A40" s="28"/>
      <c r="B40" s="29"/>
      <c r="C40" s="29"/>
      <c r="D40" s="29"/>
      <c r="E40" s="29"/>
      <c r="F40" s="29"/>
      <c r="G40" s="29"/>
      <c r="H40" s="29"/>
      <c r="I40" s="29"/>
      <c r="J40" s="30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12.75" customHeight="1">
      <c r="A41" s="28"/>
      <c r="B41" s="29"/>
      <c r="C41" s="29"/>
      <c r="D41" s="29"/>
      <c r="E41" s="29"/>
      <c r="F41" s="29"/>
      <c r="G41" s="29"/>
      <c r="H41" s="29"/>
      <c r="I41" s="29"/>
      <c r="J41" s="30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2.75" customHeight="1">
      <c r="A42" s="28"/>
      <c r="B42" s="29"/>
      <c r="C42" s="29"/>
      <c r="D42" s="29"/>
      <c r="E42" s="29"/>
      <c r="F42" s="29"/>
      <c r="G42" s="29"/>
      <c r="H42" s="29"/>
      <c r="I42" s="29"/>
      <c r="J42" s="30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2.75" customHeight="1">
      <c r="A43" s="28"/>
      <c r="B43" s="29"/>
      <c r="C43" s="29"/>
      <c r="D43" s="29"/>
      <c r="E43" s="29"/>
      <c r="F43" s="29"/>
      <c r="G43" s="29"/>
      <c r="H43" s="29"/>
      <c r="I43" s="29"/>
      <c r="J43" s="30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2.75" customHeight="1">
      <c r="A44" s="28"/>
      <c r="B44" s="29"/>
      <c r="C44" s="29"/>
      <c r="D44" s="29"/>
      <c r="E44" s="29"/>
      <c r="F44" s="29"/>
      <c r="G44" s="29"/>
      <c r="H44" s="29"/>
      <c r="I44" s="29"/>
      <c r="J44" s="30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2.75" customHeight="1">
      <c r="A45" s="28"/>
      <c r="B45" s="29"/>
      <c r="C45" s="29"/>
      <c r="D45" s="29"/>
      <c r="E45" s="29"/>
      <c r="F45" s="29"/>
      <c r="G45" s="29"/>
      <c r="H45" s="29"/>
      <c r="I45" s="29"/>
      <c r="J45" s="30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2.75" customHeight="1">
      <c r="A46" s="28"/>
      <c r="B46" s="29"/>
      <c r="C46" s="29"/>
      <c r="D46" s="29"/>
      <c r="E46" s="29"/>
      <c r="F46" s="29"/>
      <c r="G46" s="29"/>
      <c r="H46" s="29"/>
      <c r="I46" s="29"/>
      <c r="J46" s="30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2.75" customHeight="1">
      <c r="A47" s="28"/>
      <c r="B47" s="29"/>
      <c r="C47" s="29"/>
      <c r="D47" s="29"/>
      <c r="E47" s="29"/>
      <c r="F47" s="29"/>
      <c r="G47" s="29"/>
      <c r="H47" s="29"/>
      <c r="I47" s="29"/>
      <c r="J47" s="30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2.75" customHeight="1">
      <c r="A48" s="28"/>
      <c r="B48" s="29"/>
      <c r="C48" s="29"/>
      <c r="D48" s="29"/>
      <c r="E48" s="29"/>
      <c r="F48" s="29"/>
      <c r="G48" s="29"/>
      <c r="H48" s="29"/>
      <c r="I48" s="29"/>
      <c r="J48" s="30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2.75" customHeight="1">
      <c r="A49" s="28"/>
      <c r="B49" s="29"/>
      <c r="C49" s="29"/>
      <c r="D49" s="29"/>
      <c r="E49" s="29"/>
      <c r="F49" s="29"/>
      <c r="G49" s="29"/>
      <c r="H49" s="29"/>
      <c r="I49" s="29"/>
      <c r="J49" s="30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2.75" customHeight="1">
      <c r="A50" s="28"/>
      <c r="B50" s="29"/>
      <c r="C50" s="29"/>
      <c r="D50" s="29"/>
      <c r="E50" s="29"/>
      <c r="F50" s="29"/>
      <c r="G50" s="29"/>
      <c r="H50" s="29"/>
      <c r="I50" s="29"/>
      <c r="J50" s="30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2.75" customHeight="1">
      <c r="A51" s="28"/>
      <c r="B51" s="29"/>
      <c r="C51" s="29"/>
      <c r="D51" s="29"/>
      <c r="E51" s="29"/>
      <c r="F51" s="29"/>
      <c r="G51" s="29"/>
      <c r="H51" s="29"/>
      <c r="I51" s="29"/>
      <c r="J51" s="30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2.75" customHeight="1">
      <c r="A52" s="28"/>
      <c r="B52" s="29"/>
      <c r="C52" s="29"/>
      <c r="D52" s="29"/>
      <c r="E52" s="29"/>
      <c r="F52" s="29"/>
      <c r="G52" s="29"/>
      <c r="H52" s="29"/>
      <c r="I52" s="29"/>
      <c r="J52" s="30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2.75" customHeight="1">
      <c r="A53" s="28"/>
      <c r="B53" s="29"/>
      <c r="C53" s="29"/>
      <c r="D53" s="29"/>
      <c r="E53" s="29"/>
      <c r="F53" s="29"/>
      <c r="G53" s="29"/>
      <c r="H53" s="29"/>
      <c r="I53" s="29"/>
      <c r="J53" s="30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2.75" customHeight="1">
      <c r="A54" s="28"/>
      <c r="B54" s="29"/>
      <c r="C54" s="29"/>
      <c r="D54" s="29"/>
      <c r="E54" s="29"/>
      <c r="F54" s="29"/>
      <c r="G54" s="29"/>
      <c r="H54" s="29"/>
      <c r="I54" s="29"/>
      <c r="J54" s="30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2.75" customHeight="1">
      <c r="A55" s="28"/>
      <c r="B55" s="29"/>
      <c r="C55" s="29"/>
      <c r="D55" s="29"/>
      <c r="E55" s="29"/>
      <c r="F55" s="29"/>
      <c r="G55" s="29"/>
      <c r="H55" s="29"/>
      <c r="I55" s="29"/>
      <c r="J55" s="30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2.75" customHeight="1">
      <c r="A56" s="28"/>
      <c r="B56" s="29"/>
      <c r="C56" s="29"/>
      <c r="D56" s="29"/>
      <c r="E56" s="29"/>
      <c r="F56" s="29"/>
      <c r="G56" s="29"/>
      <c r="H56" s="29"/>
      <c r="I56" s="29"/>
      <c r="J56" s="30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2.75" customHeight="1">
      <c r="A57" s="28"/>
      <c r="B57" s="29"/>
      <c r="C57" s="29"/>
      <c r="D57" s="29"/>
      <c r="E57" s="29"/>
      <c r="F57" s="29"/>
      <c r="G57" s="29"/>
      <c r="H57" s="29"/>
      <c r="I57" s="29"/>
      <c r="J57" s="30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2.75" customHeight="1">
      <c r="A58" s="28"/>
      <c r="B58" s="29"/>
      <c r="C58" s="29"/>
      <c r="D58" s="29"/>
      <c r="E58" s="29"/>
      <c r="F58" s="29"/>
      <c r="G58" s="29"/>
      <c r="H58" s="29"/>
      <c r="I58" s="29"/>
      <c r="J58" s="30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3.5" customHeight="1" thickBot="1">
      <c r="A59" s="31"/>
      <c r="B59" s="32"/>
      <c r="C59" s="32"/>
      <c r="D59" s="32"/>
      <c r="E59" s="32"/>
      <c r="F59" s="32"/>
      <c r="G59" s="32"/>
      <c r="H59" s="32"/>
      <c r="I59" s="32"/>
      <c r="J59" s="33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2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2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2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2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2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2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2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2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2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2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2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2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2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2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2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2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2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2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2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2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2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2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2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2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2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2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2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2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2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2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2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2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2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2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2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2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2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2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2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2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2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2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12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12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2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2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2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12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12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12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12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12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12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12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12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12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12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12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12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12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12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12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2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2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2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2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2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2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2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2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2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2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2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2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2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2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12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12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12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12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12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2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12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2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12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12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2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2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2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2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2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2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2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2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2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2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2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2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2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2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2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2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2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2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2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2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2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2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2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2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2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2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2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2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2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2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2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2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2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2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2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2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2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2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2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2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2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2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2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2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2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2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2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2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2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2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2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2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2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2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2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2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2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2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2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2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2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2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2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2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2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2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2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2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2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2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2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2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2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2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2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2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2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2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2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2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2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2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2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2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2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2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2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2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2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2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2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 ht="12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 ht="12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 ht="12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 ht="12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 ht="12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 ht="12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 ht="12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ht="12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ht="12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ht="12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ht="12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ht="12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ht="12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ht="12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ht="12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ht="12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ht="12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 ht="12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 ht="12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 ht="12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 ht="12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 ht="12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 ht="12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 ht="12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 ht="12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 ht="12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 ht="12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 ht="12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 ht="12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 ht="12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1:26" ht="12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 ht="12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1:26" ht="12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 ht="12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 ht="12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 ht="12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 ht="12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 ht="12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1:26" ht="12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 ht="12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 ht="12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 ht="12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 ht="12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 ht="12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 ht="12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 ht="12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 ht="12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 ht="12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1:26" ht="12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1:26" ht="12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1:26" ht="12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1:26" ht="12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 ht="12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 ht="12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 ht="12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 ht="12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1:26" ht="12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 ht="12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 ht="12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1:26" ht="12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 ht="12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 ht="12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1:26" ht="12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 ht="12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1:26" ht="12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1:26" ht="12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1:26" ht="12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1:26" ht="12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1:26" ht="12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1:26" ht="12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1:26" ht="12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1:26" ht="12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1:26" ht="12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1:26" ht="12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1:26" ht="12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1:26" ht="12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1:26" ht="12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1:26" ht="12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1:26" ht="12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1:26" ht="12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1:26" ht="12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1:26" ht="12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1:26" ht="12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1:26" ht="12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1:26" ht="12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1:26" ht="12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1:26" ht="12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1:26" ht="12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1:26" ht="12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1:26" ht="12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1:26" ht="12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spans="1:26" ht="12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spans="1:26" ht="12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spans="1:26" ht="12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spans="1:26" ht="12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1:26" ht="12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spans="1:26" ht="12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spans="1:26" ht="12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spans="1:26" ht="12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spans="1:26" ht="12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spans="1:26" ht="12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spans="1:26" ht="12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spans="1:26" ht="12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spans="1:26" ht="12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spans="1:26" ht="12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spans="1:26" ht="12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spans="1:26" ht="12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spans="1:26" ht="12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spans="1:26" ht="12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spans="1:26" ht="12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spans="1:26" ht="12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spans="1:26" ht="12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spans="1:26" ht="12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1:26" ht="12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1:26" ht="12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1:26" ht="12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1:26" ht="12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spans="1:26" ht="12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spans="1:26" ht="12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spans="1:26" ht="12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spans="1:26" ht="12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spans="1:26" ht="12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spans="1:26" ht="12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spans="1:26" ht="12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spans="1:26" ht="12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spans="1:26" ht="12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spans="1:26" ht="12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spans="1:26" ht="12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spans="1:26" ht="12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spans="1:26" ht="12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spans="1:26" ht="12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spans="1:26" ht="12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spans="1:26" ht="12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spans="1:26" ht="12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spans="1:26" ht="12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spans="1:26" ht="12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spans="1:26" ht="12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spans="1:26" ht="12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spans="1:26" ht="12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spans="1:26" ht="12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spans="1:26" ht="12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spans="1:26" ht="12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spans="1:26" ht="12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spans="1:26" ht="12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spans="1:26" ht="12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spans="1:26" ht="12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spans="1:26" ht="12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spans="1:26" ht="12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spans="1:26" ht="12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1:26" ht="12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spans="1:26" ht="12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spans="1:26" ht="12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spans="1:26" ht="12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spans="1:26" ht="12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spans="1:26" ht="12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1:26" ht="12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1:26" ht="12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spans="1:26" ht="12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spans="1:26" ht="12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spans="1:26" ht="12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1:26" ht="12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spans="1:26" ht="12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1:26" ht="12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1:26" ht="12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1:26" ht="12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spans="1:26" ht="12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1:26" ht="12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1:26" ht="12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1:26" ht="12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spans="1:26" ht="12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1:26" ht="12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1:26" ht="12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1:26" ht="12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1:26" ht="12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1:26" ht="12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spans="1:26" ht="12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1:26" ht="12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spans="1:26" ht="12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1:26" ht="12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spans="1:26" ht="12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1:26" ht="12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1:26" ht="12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1:26" ht="12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spans="1:26" ht="12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spans="1:26" ht="12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spans="1:26" ht="12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spans="1:26" ht="12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spans="1:26" ht="12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spans="1:26" ht="12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spans="1:26" ht="12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spans="1:26" ht="12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spans="1:26" ht="12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spans="1:26" ht="12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spans="1:26" ht="12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spans="1:26" ht="12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spans="1:26" ht="12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spans="1:26" ht="12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spans="1:26" ht="12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spans="1:26" ht="12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spans="1:26" ht="12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spans="1:26" ht="12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spans="1:26" ht="12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spans="1:26" ht="12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spans="1:26" ht="12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spans="1:26" ht="12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spans="1:26" ht="12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spans="1:26" ht="12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spans="1:26" ht="12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spans="1:26" ht="12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spans="1:26" ht="12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spans="1:26" ht="12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spans="1:26" ht="12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spans="1:26" ht="12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spans="1:26" ht="12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spans="1:26" ht="12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spans="1:26" ht="12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spans="1:26" ht="12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spans="1:26" ht="12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spans="1:26" ht="12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spans="1:26" ht="12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spans="1:26" ht="12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spans="1:26" ht="12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spans="1:26" ht="12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spans="1:26" ht="12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spans="1:26" ht="12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spans="1:26" ht="12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spans="1:26" ht="12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spans="1:26" ht="12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spans="1:26" ht="12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spans="1:26" ht="12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spans="1:26" ht="12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spans="1:26" ht="12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spans="1:26" ht="12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spans="1:26" ht="12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spans="1:26" ht="12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spans="1:26" ht="12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spans="1:26" ht="12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spans="1:26" ht="12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spans="1:26" ht="12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spans="1:26" ht="12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spans="1:26" ht="12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spans="1:26" ht="12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spans="1:26" ht="12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spans="1:26" ht="12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spans="1:26" ht="12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spans="1:26" ht="12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spans="1:26" ht="12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spans="1:26" ht="12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spans="1:26" ht="12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spans="1:26" ht="12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spans="1:26" ht="12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spans="1:26" ht="12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spans="1:26" ht="12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spans="1:26" ht="12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spans="1:26" ht="12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spans="1:26" ht="12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spans="1:26" ht="12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spans="1:26" ht="12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spans="1:26" ht="12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spans="1:26" ht="12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spans="1:26" ht="12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spans="1:26" ht="12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spans="1:26" ht="12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spans="1:26" ht="12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spans="1:26" ht="12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spans="1:26" ht="12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spans="1:26" ht="12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spans="1:26" ht="12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spans="1:26" ht="12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spans="1:26" ht="12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spans="1:26" ht="12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spans="1:26" ht="12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spans="1:26" ht="12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spans="1:26" ht="12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spans="1:26" ht="12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spans="1:26" ht="12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spans="1:26" ht="12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spans="1:26" ht="12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spans="1:26" ht="12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spans="1:26" ht="12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spans="1:26" ht="12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spans="1:26" ht="12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spans="1:26" ht="12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spans="1:26" ht="12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spans="1:26" ht="12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spans="1:26" ht="12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spans="1:26" ht="12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spans="1:26" ht="12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spans="1:26" ht="12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spans="1:26" ht="12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spans="1:26" ht="12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spans="1:26" ht="12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spans="1:26" ht="12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spans="1:26" ht="12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spans="1:26" ht="12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spans="1:26" ht="12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spans="1:26" ht="12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spans="1:26" ht="12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spans="1:26" ht="12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spans="1:26" ht="12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spans="1:26" ht="12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spans="1:26" ht="12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spans="1:26" ht="12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spans="1:26" ht="12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spans="1:26" ht="12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spans="1:26" ht="12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spans="1:26" ht="12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spans="1:26" ht="12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spans="1:26" ht="12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spans="1:26" ht="12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spans="1:26" ht="12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spans="1:26" ht="12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spans="1:26" ht="12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spans="1:26" ht="12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spans="1:26" ht="12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spans="1:26" ht="12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spans="1:26" ht="12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spans="1:26" ht="12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spans="1:26" ht="12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spans="1:26" ht="12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spans="1:26" ht="12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spans="1:26" ht="12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spans="1:26" ht="12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spans="1:26" ht="12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spans="1:26" ht="12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spans="1:26" ht="12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spans="1:26" ht="12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spans="1:26" ht="12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spans="1:26" ht="12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spans="1:26" ht="12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spans="1:26" ht="12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spans="1:26" ht="12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spans="1:26" ht="12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spans="1:26" ht="12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spans="1:26" ht="12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spans="1:26" ht="12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spans="1:26" ht="12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spans="1:26" ht="12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spans="1:26" ht="12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spans="1:26" ht="12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spans="1:26" ht="12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spans="1:26" ht="12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spans="1:26" ht="12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spans="1:26" ht="12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spans="1:26" ht="12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spans="1:26" ht="12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spans="1:26" ht="12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spans="1:26" ht="12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spans="1:26" ht="12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spans="1:26" ht="12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spans="1:26" ht="12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spans="1:26" ht="12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spans="1:26" ht="12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spans="1:26" ht="12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spans="1:26" ht="12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spans="1:26" ht="12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spans="1:26" ht="12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spans="1:26" ht="12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spans="1:26" ht="12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spans="1:26" ht="12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spans="1:26" ht="12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spans="1:26" ht="12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spans="1:26" ht="12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spans="1:26" ht="12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spans="1:26" ht="12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spans="1:26" ht="12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spans="1:26" ht="12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spans="1:26" ht="12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spans="1:26" ht="12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spans="1:26" ht="12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spans="1:26" ht="12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spans="1:26" ht="12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spans="1:26" ht="12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spans="1:26" ht="12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spans="1:26" ht="12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spans="1:26" ht="12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spans="1:26" ht="12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spans="1:26" ht="12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spans="1:26" ht="12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spans="1:26" ht="12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spans="1:26" ht="12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spans="1:26" ht="12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spans="1:26" ht="12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spans="1:26" ht="12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spans="1:26" ht="12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spans="1:26" ht="12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spans="1:26" ht="12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spans="1:26" ht="12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spans="1:26" ht="12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spans="1:26" ht="12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spans="1:26" ht="12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spans="1:26" ht="12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spans="1:26" ht="12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spans="1:26" ht="12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spans="1:26" ht="12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spans="1:26" ht="12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spans="1:26" ht="12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spans="1:26" ht="12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spans="1:26" ht="12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spans="1:26" ht="12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spans="1:26" ht="12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spans="1:26" ht="12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spans="1:26" ht="12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spans="1:26" ht="12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spans="1:26" ht="12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spans="1:26" ht="12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spans="1:26" ht="12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spans="1:26" ht="12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spans="1:26" ht="12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spans="1:26" ht="12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spans="1:26" ht="12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spans="1:26" ht="12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spans="1:26" ht="12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spans="1:26" ht="12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spans="1:26" ht="12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spans="1:26" ht="12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spans="1:26" ht="12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spans="1:26" ht="12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spans="1:26" ht="12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spans="1:26" ht="12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spans="1:26" ht="12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spans="1:26" ht="12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spans="1:26" ht="12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spans="1:26" ht="12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spans="1:26" ht="12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spans="1:26" ht="12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spans="1:26" ht="12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spans="1:26" ht="12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spans="1:26" ht="12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spans="1:26" ht="12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spans="1:26" ht="12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spans="1:26" ht="12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spans="1:26" ht="12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spans="1:26" ht="12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spans="1:26" ht="12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spans="1:26" ht="12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spans="1:26" ht="12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spans="1:26" ht="12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spans="1:26" ht="12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spans="1:26" ht="12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spans="1:26" ht="12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spans="1:26" ht="12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spans="1:26" ht="12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spans="1:26" ht="12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spans="1:26" ht="12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spans="1:26" ht="12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spans="1:26" ht="12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spans="1:26" ht="12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spans="1:26" ht="12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spans="1:26" ht="12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spans="1:26" ht="12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spans="1:26" ht="12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spans="1:26" ht="12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spans="1:26" ht="12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spans="1:26" ht="12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spans="1:26" ht="12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spans="1:26" ht="12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spans="1:26" ht="12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spans="1:26" ht="12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spans="1:26" ht="12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spans="1:26" ht="12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spans="1:26" ht="12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spans="1:26" ht="12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spans="1:26" ht="12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spans="1:26" ht="12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spans="1:26" ht="12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spans="1:26" ht="12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spans="1:26" ht="12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spans="1:26" ht="12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spans="1:26" ht="12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spans="1:26" ht="12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spans="1:26" ht="12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spans="1:26" ht="12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spans="1:26" ht="12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spans="1:26" ht="12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spans="1:26" ht="12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spans="1:26" ht="12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spans="1:26" ht="12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spans="1:26" ht="12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spans="1:26" ht="12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spans="1:26" ht="12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spans="1:26" ht="12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spans="1:26" ht="12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spans="1:26" ht="12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spans="1:26" ht="12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spans="1:26" ht="12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spans="1:26" ht="12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spans="1:26" ht="12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spans="1:26" ht="12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spans="1:26" ht="12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spans="1:26" ht="12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spans="1:26" ht="12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spans="1:26" ht="12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spans="1:26" ht="12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spans="1:26" ht="12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spans="1:26" ht="12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spans="1:26" ht="12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spans="1:26" ht="12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spans="1:26" ht="12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spans="1:26" ht="12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spans="1:26" ht="12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spans="1:26" ht="12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spans="1:26" ht="12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spans="1:26" ht="12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spans="1:26" ht="12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spans="1:26" ht="12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spans="1:26" ht="12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spans="1:26" ht="12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spans="1:26" ht="12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spans="1:26" ht="12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spans="1:26" ht="12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spans="1:26" ht="12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spans="1:26" ht="12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spans="1:26" ht="12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spans="1:26" ht="12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spans="1:26" ht="12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spans="1:26" ht="12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spans="1:26" ht="12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spans="1:26" ht="12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spans="1:26" ht="12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spans="1:26" ht="12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spans="1:26" ht="12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spans="1:26" ht="12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spans="1:26" ht="12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spans="1:26" ht="12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spans="1:26" ht="12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spans="1:26" ht="12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spans="1:26" ht="12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spans="1:26" ht="12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spans="1:26" ht="12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spans="1:26" ht="12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spans="1:26" ht="12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spans="1:26" ht="12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spans="1:26" ht="12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spans="1:26" ht="12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spans="1:26" ht="12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spans="1:26" ht="12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spans="1:26" ht="12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spans="1:26" ht="12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spans="1:26" ht="12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spans="1:26" ht="12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spans="1:26" ht="12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spans="1:26" ht="12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spans="1:26" ht="12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spans="1:26" ht="12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spans="1:26" ht="12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spans="1:26" ht="12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spans="1:26" ht="12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spans="1:26" ht="12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spans="1:26" ht="12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spans="1:26" ht="12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spans="1:26" ht="12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spans="1:26" ht="12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spans="1:26" ht="12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spans="1:26" ht="12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spans="1:26" ht="12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spans="1:26" ht="12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spans="1:26" ht="12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spans="1:26" ht="12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spans="1:26" ht="12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spans="1:26" ht="12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spans="1:26" ht="12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spans="1:26" ht="12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spans="1:26" ht="12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spans="1:26" ht="12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spans="1:26" ht="12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spans="1:26" ht="12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spans="1:26" ht="12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spans="1:26" ht="12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spans="1:26" ht="12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spans="1:26" ht="12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spans="1:26" ht="12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spans="1:26" ht="12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spans="1:26" ht="12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spans="1:26" ht="12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spans="1:26" ht="12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spans="1:26" ht="12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spans="1:26" ht="12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spans="1:26" ht="12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spans="1:26" ht="12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spans="1:26" ht="12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spans="1:26" ht="12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spans="1:26" ht="12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spans="1:26" ht="12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spans="1:26" ht="12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spans="1:26" ht="12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spans="1:26" ht="12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spans="1:26" ht="12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spans="1:26" ht="12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spans="1:26" ht="12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spans="1:26" ht="12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spans="1:26" ht="12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spans="1:26" ht="12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spans="1:26" ht="12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spans="1:26" ht="12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spans="1:26" ht="12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spans="1:26" ht="12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spans="1:26" ht="12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spans="1:26" ht="12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spans="1:26" ht="12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spans="1:26" ht="12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spans="1:26" ht="12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spans="1:26" ht="12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spans="1:26" ht="12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spans="1:26" ht="12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spans="1:26" ht="12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spans="1:26" ht="12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spans="1:26" ht="12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spans="1:26" ht="12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spans="1:26" ht="12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spans="1:26" ht="12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spans="1:26" ht="12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spans="1:26" ht="12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spans="1:26" ht="12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spans="1:26" ht="12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spans="1:26" ht="12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spans="1:26" ht="12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spans="1:26" ht="12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spans="1:26" ht="12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spans="1:26" ht="12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spans="1:26" ht="12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spans="1:26" ht="12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spans="1:26" ht="12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spans="1:26" ht="12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spans="1:26" ht="12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spans="1:26" ht="12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spans="1:26" ht="12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spans="1:26" ht="12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spans="1:26" ht="12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spans="1:26" ht="12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spans="1:26" ht="12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spans="1:26" ht="12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spans="1:26" ht="12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spans="1:26" ht="12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spans="1:26" ht="12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spans="1:26" ht="12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spans="1:26" ht="12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spans="1:26" ht="12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spans="1:26" ht="12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spans="1:26" ht="12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spans="1:26" ht="12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spans="1:26" ht="12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spans="1:26" ht="12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spans="1:26" ht="12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spans="1:26" ht="12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spans="1:26" ht="12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spans="1:26" ht="12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spans="1:26" ht="12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spans="1:26" ht="12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spans="1:26" ht="12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spans="1:26" ht="12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spans="1:26" ht="12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spans="1:26" ht="12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spans="1:26" ht="12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spans="1:26" ht="12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spans="1:26" ht="12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spans="1:26" ht="12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spans="1:26" ht="12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spans="1:26" ht="12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spans="1:26" ht="12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spans="1:26" ht="12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spans="1:26" ht="12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spans="1:26" ht="12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spans="1:26" ht="12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spans="1:26" ht="12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spans="1:26" ht="12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spans="1:26" ht="12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spans="1:26" ht="12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spans="1:26" ht="12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spans="1:26" ht="12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spans="1:26" ht="12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spans="1:26" ht="12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spans="1:26" ht="12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spans="1:26" ht="12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spans="1:26" ht="12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spans="1:26" ht="12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spans="1:26" ht="12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spans="1:26" ht="12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spans="1:26" ht="12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spans="1:26" ht="12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spans="1:26" ht="12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spans="1:26" ht="12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spans="1:26" ht="12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spans="1:26" ht="12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spans="1:26" ht="12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spans="1:26" ht="12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spans="1:26" ht="12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spans="1:26" ht="12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spans="1:26" ht="12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spans="1:26" ht="12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spans="1:26" ht="12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spans="1:26" ht="12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spans="1:26" ht="12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spans="1:26" ht="12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spans="1:26" ht="12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spans="1:26" ht="12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spans="1:26" ht="12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spans="1:26" ht="12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spans="1:26" ht="12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spans="1:26" ht="12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spans="1:26" ht="12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spans="1:26" ht="12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spans="1:26" ht="12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spans="1:26" ht="12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spans="1:26" ht="12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spans="1:26" ht="12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spans="1:26" ht="12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spans="1:26" ht="12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spans="1:26" ht="12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spans="1:26" ht="12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spans="1:26" ht="12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spans="1:26" ht="12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spans="1:26" ht="12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spans="1:26" ht="12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spans="1:26" ht="12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spans="1:26" ht="12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spans="1:26" ht="12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spans="1:26" ht="12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spans="1:26" ht="12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spans="1:26" ht="12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spans="1:26" ht="12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spans="1:26" ht="12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spans="1:26" ht="12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spans="1:26" ht="12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spans="1:26" ht="12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spans="1:26" ht="12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spans="1:26" ht="12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spans="1:26" ht="12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spans="1:26" ht="12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spans="1:26" ht="12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spans="1:26" ht="12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spans="1:26" ht="12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spans="1:26" ht="12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spans="1:26" ht="12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spans="1:26" ht="12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spans="1:26" ht="12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spans="1:26" ht="12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spans="1:26" ht="12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spans="1:26" ht="12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spans="1:26" ht="12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spans="1:26" ht="12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spans="1:26" ht="12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spans="1:26" ht="12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spans="1:26" ht="12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spans="1:26" ht="12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spans="1:26" ht="12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spans="1:26" ht="12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spans="1:26" ht="12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spans="1:26" ht="12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spans="1:26" ht="12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spans="1:26" ht="12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spans="1:26" ht="12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spans="1:26" ht="12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spans="1:26" ht="12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spans="1:26" ht="12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spans="1:26" ht="12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spans="1:26" ht="12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spans="1:26" ht="12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spans="1:26" ht="12.7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spans="1:26" ht="12.7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spans="1:26" ht="12.7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 spans="1:26" ht="12.7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 spans="1:26" ht="12.7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</sheetData>
  <mergeCells count="4">
    <mergeCell ref="A21:J25"/>
    <mergeCell ref="A26:J27"/>
    <mergeCell ref="A36:J37"/>
    <mergeCell ref="A7:J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EB9035"/>
  </sheetPr>
  <dimension ref="A1:AN119"/>
  <sheetViews>
    <sheetView showGridLines="0" topLeftCell="A22" zoomScaleNormal="100" zoomScaleSheetLayoutView="120" workbookViewId="0">
      <selection activeCell="AD44" sqref="AD44:AJ45"/>
    </sheetView>
  </sheetViews>
  <sheetFormatPr defaultColWidth="2.42578125" defaultRowHeight="6" customHeight="1"/>
  <cols>
    <col min="1" max="29" width="2.42578125" style="34"/>
    <col min="30" max="30" width="10.42578125" style="34" bestFit="1" customWidth="1"/>
    <col min="31" max="16384" width="2.42578125" style="34"/>
  </cols>
  <sheetData>
    <row r="1" spans="1:36" ht="12.75">
      <c r="A1" s="16"/>
      <c r="B1" s="16"/>
      <c r="C1" s="16"/>
      <c r="D1" s="16"/>
    </row>
    <row r="2" spans="1:36" ht="12.75">
      <c r="A2" s="438" t="s">
        <v>31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38"/>
      <c r="AE2" s="438"/>
      <c r="AF2" s="438"/>
      <c r="AG2" s="438"/>
      <c r="AH2" s="438"/>
      <c r="AI2" s="438"/>
      <c r="AJ2" s="438"/>
    </row>
    <row r="3" spans="1:36" ht="12.75">
      <c r="A3" s="438" t="s">
        <v>264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  <c r="AA3" s="438"/>
      <c r="AB3" s="438"/>
      <c r="AC3" s="438"/>
      <c r="AD3" s="438"/>
      <c r="AE3" s="438"/>
      <c r="AF3" s="438"/>
      <c r="AG3" s="438"/>
      <c r="AH3" s="438"/>
      <c r="AI3" s="438"/>
      <c r="AJ3" s="438"/>
    </row>
    <row r="4" spans="1:36" ht="12.75">
      <c r="A4" s="438" t="s">
        <v>32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38"/>
      <c r="V4" s="438"/>
      <c r="W4" s="438"/>
      <c r="X4" s="438"/>
      <c r="Y4" s="438"/>
      <c r="Z4" s="438"/>
      <c r="AA4" s="438"/>
      <c r="AB4" s="438"/>
      <c r="AC4" s="438"/>
      <c r="AD4" s="438"/>
      <c r="AE4" s="438"/>
      <c r="AF4" s="438"/>
      <c r="AG4" s="438"/>
      <c r="AH4" s="438"/>
      <c r="AI4" s="438"/>
      <c r="AJ4" s="438"/>
    </row>
    <row r="5" spans="1:36" ht="12.75">
      <c r="A5" s="438" t="s">
        <v>33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438"/>
      <c r="AI5" s="438"/>
      <c r="AJ5" s="438"/>
    </row>
    <row r="6" spans="1:36" ht="12.75"/>
    <row r="7" spans="1:36" ht="12.75"/>
    <row r="8" spans="1:36" s="35" customFormat="1" ht="12.75">
      <c r="A8" s="439"/>
      <c r="B8" s="439"/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439"/>
    </row>
    <row r="9" spans="1:36" s="35" customFormat="1" ht="16.5" customHeight="1">
      <c r="A9" s="440" t="s">
        <v>199</v>
      </c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440"/>
      <c r="T9" s="440"/>
      <c r="U9" s="440"/>
      <c r="V9" s="440"/>
      <c r="W9" s="440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  <c r="AI9" s="440"/>
      <c r="AJ9" s="440"/>
    </row>
    <row r="10" spans="1:36" s="35" customFormat="1" ht="12.75" customHeight="1">
      <c r="A10" s="428" t="s">
        <v>90</v>
      </c>
      <c r="B10" s="428"/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8"/>
      <c r="T10" s="428"/>
      <c r="U10" s="428"/>
      <c r="V10" s="428"/>
      <c r="W10" s="428"/>
      <c r="X10" s="428"/>
      <c r="Y10" s="428"/>
      <c r="Z10" s="428"/>
      <c r="AA10" s="428"/>
      <c r="AB10" s="428"/>
      <c r="AC10" s="428"/>
      <c r="AD10" s="428"/>
      <c r="AE10" s="428"/>
      <c r="AF10" s="428"/>
      <c r="AG10" s="428"/>
      <c r="AH10" s="428"/>
      <c r="AI10" s="428"/>
      <c r="AJ10" s="428"/>
    </row>
    <row r="11" spans="1:36" s="35" customFormat="1" ht="10.5" customHeight="1">
      <c r="A11" s="429"/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29"/>
      <c r="AE11" s="429"/>
      <c r="AF11" s="429"/>
      <c r="AG11" s="429"/>
      <c r="AH11" s="429"/>
      <c r="AI11" s="429"/>
      <c r="AJ11" s="429"/>
    </row>
    <row r="12" spans="1:36" s="35" customFormat="1" ht="12" customHeight="1">
      <c r="A12" s="430" t="s">
        <v>265</v>
      </c>
      <c r="B12" s="430"/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430"/>
      <c r="Z12" s="430"/>
      <c r="AA12" s="430"/>
      <c r="AB12" s="430"/>
      <c r="AC12" s="430"/>
      <c r="AD12" s="430"/>
      <c r="AE12" s="430"/>
      <c r="AF12" s="430"/>
      <c r="AG12" s="430"/>
      <c r="AH12" s="430"/>
      <c r="AI12" s="430"/>
      <c r="AJ12" s="430"/>
    </row>
    <row r="13" spans="1:36" s="35" customFormat="1" ht="11.25" customHeight="1">
      <c r="A13" s="431"/>
      <c r="B13" s="431"/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431"/>
      <c r="AF13" s="431"/>
      <c r="AG13" s="431"/>
      <c r="AH13" s="431"/>
      <c r="AI13" s="431"/>
      <c r="AJ13" s="431"/>
    </row>
    <row r="14" spans="1:36" s="35" customFormat="1" ht="6" customHeight="1">
      <c r="A14" s="432" t="s">
        <v>268</v>
      </c>
      <c r="B14" s="433"/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4"/>
    </row>
    <row r="15" spans="1:36" s="35" customFormat="1" ht="6" customHeight="1">
      <c r="A15" s="432"/>
      <c r="B15" s="433"/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4"/>
    </row>
    <row r="16" spans="1:36" s="35" customFormat="1" ht="6" customHeight="1">
      <c r="A16" s="435" t="s">
        <v>91</v>
      </c>
      <c r="B16" s="436"/>
      <c r="C16" s="436"/>
      <c r="D16" s="436"/>
      <c r="E16" s="436"/>
      <c r="F16" s="436"/>
      <c r="G16" s="436"/>
      <c r="H16" s="436"/>
      <c r="I16" s="436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6"/>
      <c r="AE16" s="436"/>
      <c r="AF16" s="436"/>
      <c r="AG16" s="436"/>
      <c r="AH16" s="436"/>
      <c r="AI16" s="436"/>
      <c r="AJ16" s="437"/>
    </row>
    <row r="17" spans="1:36" s="35" customFormat="1" ht="6" customHeight="1">
      <c r="A17" s="435"/>
      <c r="B17" s="436"/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6"/>
      <c r="AE17" s="436"/>
      <c r="AF17" s="436"/>
      <c r="AG17" s="436"/>
      <c r="AH17" s="436"/>
      <c r="AI17" s="436"/>
      <c r="AJ17" s="437"/>
    </row>
    <row r="18" spans="1:36" s="35" customFormat="1" ht="12.75">
      <c r="A18" s="432" t="s">
        <v>92</v>
      </c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433"/>
      <c r="AE18" s="433"/>
      <c r="AF18" s="433"/>
      <c r="AG18" s="433"/>
      <c r="AH18" s="433"/>
      <c r="AI18" s="433"/>
      <c r="AJ18" s="434"/>
    </row>
    <row r="19" spans="1:36" s="35" customFormat="1" ht="13.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</row>
    <row r="20" spans="1:36" s="35" customFormat="1" ht="6" customHeight="1">
      <c r="A20" s="441" t="s">
        <v>93</v>
      </c>
      <c r="B20" s="442"/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442"/>
      <c r="AA20" s="442"/>
      <c r="AB20" s="442"/>
      <c r="AC20" s="442"/>
      <c r="AD20" s="442"/>
      <c r="AE20" s="442"/>
      <c r="AF20" s="442"/>
      <c r="AG20" s="442"/>
      <c r="AH20" s="442"/>
      <c r="AI20" s="442"/>
      <c r="AJ20" s="443"/>
    </row>
    <row r="21" spans="1:36" s="35" customFormat="1" ht="6" customHeight="1">
      <c r="A21" s="444"/>
      <c r="B21" s="445"/>
      <c r="C21" s="445"/>
      <c r="D21" s="445"/>
      <c r="E21" s="445"/>
      <c r="F21" s="445"/>
      <c r="G21" s="445"/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5"/>
      <c r="AA21" s="445"/>
      <c r="AB21" s="445"/>
      <c r="AC21" s="445"/>
      <c r="AD21" s="445"/>
      <c r="AE21" s="445"/>
      <c r="AF21" s="445"/>
      <c r="AG21" s="445"/>
      <c r="AH21" s="445"/>
      <c r="AI21" s="445"/>
      <c r="AJ21" s="446"/>
    </row>
    <row r="22" spans="1:36" s="35" customFormat="1" ht="13.5" customHeight="1">
      <c r="A22" s="314" t="s">
        <v>0</v>
      </c>
      <c r="B22" s="214"/>
      <c r="C22" s="301" t="s">
        <v>94</v>
      </c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3"/>
      <c r="AD22" s="447" t="s">
        <v>95</v>
      </c>
      <c r="AE22" s="448"/>
      <c r="AF22" s="448"/>
      <c r="AG22" s="448"/>
      <c r="AH22" s="448"/>
      <c r="AI22" s="448"/>
      <c r="AJ22" s="449"/>
    </row>
    <row r="23" spans="1:36" s="35" customFormat="1" ht="12" customHeight="1">
      <c r="A23" s="314" t="s">
        <v>1</v>
      </c>
      <c r="B23" s="214"/>
      <c r="C23" s="301" t="s">
        <v>96</v>
      </c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3"/>
      <c r="AD23" s="425" t="s">
        <v>269</v>
      </c>
      <c r="AE23" s="426"/>
      <c r="AF23" s="426"/>
      <c r="AG23" s="426"/>
      <c r="AH23" s="426"/>
      <c r="AI23" s="426"/>
      <c r="AJ23" s="427"/>
    </row>
    <row r="24" spans="1:36" s="35" customFormat="1" ht="12" customHeight="1">
      <c r="A24" s="314" t="s">
        <v>2</v>
      </c>
      <c r="B24" s="214"/>
      <c r="C24" s="301" t="s">
        <v>97</v>
      </c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3"/>
      <c r="AD24" s="419" t="s">
        <v>260</v>
      </c>
      <c r="AE24" s="420"/>
      <c r="AF24" s="420"/>
      <c r="AG24" s="420"/>
      <c r="AH24" s="420"/>
      <c r="AI24" s="420"/>
      <c r="AJ24" s="421"/>
    </row>
    <row r="25" spans="1:36" s="35" customFormat="1" ht="12.75" customHeight="1">
      <c r="A25" s="314" t="s">
        <v>3</v>
      </c>
      <c r="B25" s="214"/>
      <c r="C25" s="301" t="s">
        <v>98</v>
      </c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3"/>
      <c r="AD25" s="422">
        <v>36</v>
      </c>
      <c r="AE25" s="423"/>
      <c r="AF25" s="423"/>
      <c r="AG25" s="423"/>
      <c r="AH25" s="423"/>
      <c r="AI25" s="423"/>
      <c r="AJ25" s="424"/>
    </row>
    <row r="26" spans="1:36" s="35" customFormat="1" ht="6" customHeight="1">
      <c r="A26" s="37"/>
      <c r="B26" s="38"/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0"/>
      <c r="X26" s="400"/>
      <c r="Y26" s="400"/>
      <c r="Z26" s="400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35" customFormat="1" ht="6" customHeight="1">
      <c r="A27" s="37"/>
      <c r="B27" s="37"/>
      <c r="C27" s="400"/>
      <c r="D27" s="400"/>
      <c r="E27" s="400"/>
      <c r="F27" s="400"/>
      <c r="G27" s="400"/>
      <c r="H27" s="400"/>
      <c r="I27" s="400"/>
      <c r="J27" s="400"/>
      <c r="K27" s="400"/>
      <c r="L27" s="400"/>
      <c r="M27" s="400"/>
      <c r="N27" s="400"/>
      <c r="O27" s="400"/>
      <c r="P27" s="400"/>
      <c r="Q27" s="400"/>
      <c r="R27" s="400"/>
      <c r="S27" s="400"/>
      <c r="T27" s="400"/>
      <c r="U27" s="400"/>
      <c r="V27" s="400"/>
      <c r="W27" s="400"/>
      <c r="X27" s="400"/>
      <c r="Y27" s="400"/>
      <c r="Z27" s="400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35" customFormat="1" ht="6" customHeight="1">
      <c r="A28" s="401" t="s">
        <v>99</v>
      </c>
      <c r="B28" s="402"/>
      <c r="C28" s="402"/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402"/>
      <c r="Y28" s="402"/>
      <c r="Z28" s="402"/>
      <c r="AA28" s="402"/>
      <c r="AB28" s="402"/>
      <c r="AC28" s="402"/>
      <c r="AD28" s="402"/>
      <c r="AE28" s="402"/>
      <c r="AF28" s="402"/>
      <c r="AG28" s="402"/>
      <c r="AH28" s="402"/>
      <c r="AI28" s="402"/>
      <c r="AJ28" s="403"/>
    </row>
    <row r="29" spans="1:36" s="35" customFormat="1" ht="6" customHeight="1">
      <c r="A29" s="404"/>
      <c r="B29" s="405"/>
      <c r="C29" s="405"/>
      <c r="D29" s="405"/>
      <c r="E29" s="405"/>
      <c r="F29" s="405"/>
      <c r="G29" s="405"/>
      <c r="H29" s="405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405"/>
      <c r="Y29" s="405"/>
      <c r="Z29" s="405"/>
      <c r="AA29" s="405"/>
      <c r="AB29" s="405"/>
      <c r="AC29" s="405"/>
      <c r="AD29" s="405"/>
      <c r="AE29" s="405"/>
      <c r="AF29" s="405"/>
      <c r="AG29" s="405"/>
      <c r="AH29" s="405"/>
      <c r="AI29" s="405"/>
      <c r="AJ29" s="406"/>
    </row>
    <row r="30" spans="1:36" s="35" customFormat="1" ht="6" customHeight="1">
      <c r="A30" s="209" t="s">
        <v>100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357"/>
      <c r="Q30" s="407" t="s">
        <v>270</v>
      </c>
      <c r="R30" s="408"/>
      <c r="S30" s="408"/>
      <c r="T30" s="408"/>
      <c r="U30" s="408"/>
      <c r="V30" s="408"/>
      <c r="W30" s="408"/>
      <c r="X30" s="408"/>
      <c r="Y30" s="408"/>
      <c r="Z30" s="408"/>
      <c r="AA30" s="408"/>
      <c r="AB30" s="408"/>
      <c r="AC30" s="408"/>
      <c r="AD30" s="408"/>
      <c r="AE30" s="408"/>
      <c r="AF30" s="408"/>
      <c r="AG30" s="408"/>
      <c r="AH30" s="408"/>
      <c r="AI30" s="408"/>
      <c r="AJ30" s="409"/>
    </row>
    <row r="31" spans="1:36" s="35" customFormat="1" ht="6" customHeight="1">
      <c r="A31" s="211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358"/>
      <c r="Q31" s="410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1"/>
      <c r="AH31" s="411"/>
      <c r="AI31" s="411"/>
      <c r="AJ31" s="412"/>
    </row>
    <row r="32" spans="1:36" s="35" customFormat="1" ht="12.75">
      <c r="A32" s="413" t="s">
        <v>101</v>
      </c>
      <c r="B32" s="414"/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5"/>
      <c r="Y32" s="416" t="s">
        <v>102</v>
      </c>
      <c r="Z32" s="417"/>
      <c r="AA32" s="417"/>
      <c r="AB32" s="417"/>
      <c r="AC32" s="418"/>
      <c r="AD32" s="416" t="s">
        <v>103</v>
      </c>
      <c r="AE32" s="417"/>
      <c r="AF32" s="417"/>
      <c r="AG32" s="417"/>
      <c r="AH32" s="417"/>
      <c r="AI32" s="417"/>
      <c r="AJ32" s="418"/>
    </row>
    <row r="33" spans="1:40" s="35" customFormat="1" ht="38.25" customHeight="1">
      <c r="A33" s="391" t="s">
        <v>271</v>
      </c>
      <c r="B33" s="392"/>
      <c r="C33" s="392"/>
      <c r="D33" s="392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92"/>
      <c r="T33" s="392"/>
      <c r="U33" s="392"/>
      <c r="V33" s="392"/>
      <c r="W33" s="392"/>
      <c r="X33" s="393"/>
      <c r="Y33" s="394" t="s">
        <v>104</v>
      </c>
      <c r="Z33" s="395"/>
      <c r="AA33" s="395"/>
      <c r="AB33" s="395"/>
      <c r="AC33" s="396"/>
      <c r="AD33" s="397">
        <v>1</v>
      </c>
      <c r="AE33" s="398"/>
      <c r="AF33" s="398"/>
      <c r="AG33" s="398"/>
      <c r="AH33" s="398"/>
      <c r="AI33" s="398"/>
      <c r="AJ33" s="399"/>
    </row>
    <row r="34" spans="1:40" s="35" customFormat="1" ht="6" customHeight="1">
      <c r="A34" s="37"/>
      <c r="B34" s="37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37"/>
      <c r="AB34" s="37"/>
      <c r="AC34" s="37"/>
      <c r="AD34" s="37"/>
      <c r="AE34" s="37"/>
      <c r="AF34" s="37"/>
      <c r="AG34" s="37"/>
      <c r="AH34" s="37"/>
      <c r="AI34" s="37"/>
      <c r="AJ34" s="37"/>
    </row>
    <row r="35" spans="1:40" s="35" customFormat="1" ht="12.75" customHeight="1">
      <c r="A35" s="325" t="s">
        <v>105</v>
      </c>
      <c r="B35" s="325"/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5"/>
      <c r="W35" s="325"/>
      <c r="X35" s="325"/>
      <c r="Y35" s="325"/>
      <c r="Z35" s="325"/>
      <c r="AA35" s="325"/>
      <c r="AB35" s="325"/>
      <c r="AC35" s="325"/>
      <c r="AD35" s="325"/>
      <c r="AE35" s="325"/>
      <c r="AF35" s="325"/>
      <c r="AG35" s="325"/>
      <c r="AH35" s="325"/>
      <c r="AI35" s="325"/>
      <c r="AJ35" s="325"/>
    </row>
    <row r="36" spans="1:40" s="35" customFormat="1" ht="6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</row>
    <row r="37" spans="1:40" s="35" customFormat="1" ht="6" customHeight="1">
      <c r="A37" s="361" t="s">
        <v>106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2"/>
      <c r="AA37" s="362"/>
      <c r="AB37" s="362"/>
      <c r="AC37" s="362"/>
      <c r="AD37" s="362"/>
      <c r="AE37" s="362"/>
      <c r="AF37" s="362"/>
      <c r="AG37" s="362"/>
      <c r="AH37" s="362"/>
      <c r="AI37" s="362"/>
      <c r="AJ37" s="363"/>
    </row>
    <row r="38" spans="1:40" s="35" customFormat="1" ht="6" customHeight="1">
      <c r="A38" s="364"/>
      <c r="B38" s="365"/>
      <c r="C38" s="365"/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65"/>
      <c r="X38" s="365"/>
      <c r="Y38" s="365"/>
      <c r="Z38" s="365"/>
      <c r="AA38" s="365"/>
      <c r="AB38" s="365"/>
      <c r="AC38" s="365"/>
      <c r="AD38" s="365"/>
      <c r="AE38" s="365"/>
      <c r="AF38" s="365"/>
      <c r="AG38" s="365"/>
      <c r="AH38" s="365"/>
      <c r="AI38" s="365"/>
      <c r="AJ38" s="366"/>
    </row>
    <row r="39" spans="1:40" s="35" customFormat="1" ht="6" customHeight="1">
      <c r="A39" s="367" t="s">
        <v>107</v>
      </c>
      <c r="B39" s="377"/>
      <c r="C39" s="377"/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7"/>
      <c r="W39" s="377"/>
      <c r="X39" s="377"/>
      <c r="Y39" s="377"/>
      <c r="Z39" s="377"/>
      <c r="AA39" s="377"/>
      <c r="AB39" s="377"/>
      <c r="AC39" s="377"/>
      <c r="AD39" s="377"/>
      <c r="AE39" s="377"/>
      <c r="AF39" s="377"/>
      <c r="AG39" s="377"/>
      <c r="AH39" s="377"/>
      <c r="AI39" s="377"/>
      <c r="AJ39" s="368"/>
    </row>
    <row r="40" spans="1:40" s="35" customFormat="1" ht="6" customHeight="1">
      <c r="A40" s="369"/>
      <c r="B40" s="378"/>
      <c r="C40" s="378"/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8"/>
      <c r="AD40" s="378"/>
      <c r="AE40" s="378"/>
      <c r="AF40" s="378"/>
      <c r="AG40" s="378"/>
      <c r="AH40" s="378"/>
      <c r="AI40" s="378"/>
      <c r="AJ40" s="370"/>
    </row>
    <row r="41" spans="1:40" s="35" customFormat="1" ht="6" customHeight="1">
      <c r="A41" s="208">
        <v>1</v>
      </c>
      <c r="B41" s="208"/>
      <c r="C41" s="209" t="s">
        <v>108</v>
      </c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357"/>
      <c r="AD41" s="387" t="s">
        <v>200</v>
      </c>
      <c r="AE41" s="387"/>
      <c r="AF41" s="387"/>
      <c r="AG41" s="387"/>
      <c r="AH41" s="387"/>
      <c r="AI41" s="387"/>
      <c r="AJ41" s="387"/>
    </row>
    <row r="42" spans="1:40" s="35" customFormat="1" ht="6" customHeight="1">
      <c r="A42" s="208"/>
      <c r="B42" s="208"/>
      <c r="C42" s="211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358"/>
      <c r="AD42" s="387"/>
      <c r="AE42" s="387"/>
      <c r="AF42" s="387"/>
      <c r="AG42" s="387"/>
      <c r="AH42" s="387"/>
      <c r="AI42" s="387"/>
      <c r="AJ42" s="387"/>
    </row>
    <row r="43" spans="1:40" s="35" customFormat="1" ht="12.75" customHeight="1">
      <c r="A43" s="314">
        <v>2</v>
      </c>
      <c r="B43" s="214"/>
      <c r="C43" s="301" t="s">
        <v>109</v>
      </c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3"/>
      <c r="AD43" s="388" t="s">
        <v>274</v>
      </c>
      <c r="AE43" s="389"/>
      <c r="AF43" s="389"/>
      <c r="AG43" s="389"/>
      <c r="AH43" s="389"/>
      <c r="AI43" s="389"/>
      <c r="AJ43" s="390"/>
    </row>
    <row r="44" spans="1:40" s="35" customFormat="1" ht="6" customHeight="1">
      <c r="A44" s="208">
        <v>3</v>
      </c>
      <c r="B44" s="208"/>
      <c r="C44" s="379" t="s">
        <v>309</v>
      </c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357"/>
      <c r="AD44" s="380">
        <f>104.32*22</f>
        <v>2295.04</v>
      </c>
      <c r="AE44" s="381"/>
      <c r="AF44" s="381"/>
      <c r="AG44" s="381"/>
      <c r="AH44" s="381"/>
      <c r="AI44" s="381"/>
      <c r="AJ44" s="382"/>
      <c r="AN44" s="129"/>
    </row>
    <row r="45" spans="1:40" s="35" customFormat="1" ht="20.25" customHeight="1">
      <c r="A45" s="208"/>
      <c r="B45" s="208"/>
      <c r="C45" s="211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358"/>
      <c r="AD45" s="383"/>
      <c r="AE45" s="384"/>
      <c r="AF45" s="384"/>
      <c r="AG45" s="384"/>
      <c r="AH45" s="384"/>
      <c r="AI45" s="384"/>
      <c r="AJ45" s="385"/>
    </row>
    <row r="46" spans="1:40" s="35" customFormat="1" ht="6" customHeight="1">
      <c r="A46" s="208">
        <v>4</v>
      </c>
      <c r="B46" s="208"/>
      <c r="C46" s="209" t="s">
        <v>111</v>
      </c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357"/>
      <c r="AD46" s="386" t="s">
        <v>272</v>
      </c>
      <c r="AE46" s="386"/>
      <c r="AF46" s="386"/>
      <c r="AG46" s="386"/>
      <c r="AH46" s="386"/>
      <c r="AI46" s="386"/>
      <c r="AJ46" s="386"/>
    </row>
    <row r="47" spans="1:40" s="35" customFormat="1" ht="6" customHeight="1">
      <c r="A47" s="208"/>
      <c r="B47" s="208"/>
      <c r="C47" s="211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358"/>
      <c r="AD47" s="386"/>
      <c r="AE47" s="386"/>
      <c r="AF47" s="386"/>
      <c r="AG47" s="386"/>
      <c r="AH47" s="386"/>
      <c r="AI47" s="386"/>
      <c r="AJ47" s="386"/>
    </row>
    <row r="48" spans="1:40" s="35" customFormat="1" ht="6" customHeight="1">
      <c r="A48" s="208">
        <v>5</v>
      </c>
      <c r="B48" s="208"/>
      <c r="C48" s="209" t="s">
        <v>112</v>
      </c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357"/>
      <c r="AD48" s="359">
        <v>44197</v>
      </c>
      <c r="AE48" s="360"/>
      <c r="AF48" s="360"/>
      <c r="AG48" s="360"/>
      <c r="AH48" s="360"/>
      <c r="AI48" s="360"/>
      <c r="AJ48" s="360"/>
    </row>
    <row r="49" spans="1:36" s="35" customFormat="1" ht="6" customHeight="1">
      <c r="A49" s="208"/>
      <c r="B49" s="208"/>
      <c r="C49" s="211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358"/>
      <c r="AD49" s="360"/>
      <c r="AE49" s="360"/>
      <c r="AF49" s="360"/>
      <c r="AG49" s="360"/>
      <c r="AH49" s="360"/>
      <c r="AI49" s="360"/>
      <c r="AJ49" s="360"/>
    </row>
    <row r="50" spans="1:36" s="35" customFormat="1" ht="6" customHeight="1">
      <c r="A50" s="40"/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2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</row>
    <row r="51" spans="1:36" ht="6" customHeight="1">
      <c r="A51" s="361" t="s">
        <v>113</v>
      </c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U51" s="362"/>
      <c r="V51" s="362"/>
      <c r="W51" s="362"/>
      <c r="X51" s="362"/>
      <c r="Y51" s="362"/>
      <c r="Z51" s="362"/>
      <c r="AA51" s="362"/>
      <c r="AB51" s="362"/>
      <c r="AC51" s="362"/>
      <c r="AD51" s="362"/>
      <c r="AE51" s="362"/>
      <c r="AF51" s="362"/>
      <c r="AG51" s="362"/>
      <c r="AH51" s="362"/>
      <c r="AI51" s="362"/>
      <c r="AJ51" s="363"/>
    </row>
    <row r="52" spans="1:36" ht="6" customHeight="1">
      <c r="A52" s="364"/>
      <c r="B52" s="365"/>
      <c r="C52" s="365"/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  <c r="V52" s="365"/>
      <c r="W52" s="365"/>
      <c r="X52" s="365"/>
      <c r="Y52" s="365"/>
      <c r="Z52" s="365"/>
      <c r="AA52" s="365"/>
      <c r="AB52" s="365"/>
      <c r="AC52" s="365"/>
      <c r="AD52" s="365"/>
      <c r="AE52" s="365"/>
      <c r="AF52" s="365"/>
      <c r="AG52" s="365"/>
      <c r="AH52" s="365"/>
      <c r="AI52" s="365"/>
      <c r="AJ52" s="366"/>
    </row>
    <row r="53" spans="1:36" s="43" customFormat="1" ht="6" customHeight="1">
      <c r="A53" s="367">
        <v>1</v>
      </c>
      <c r="B53" s="368"/>
      <c r="C53" s="371" t="s">
        <v>4</v>
      </c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72"/>
      <c r="R53" s="372"/>
      <c r="S53" s="372"/>
      <c r="T53" s="372"/>
      <c r="U53" s="372"/>
      <c r="V53" s="372"/>
      <c r="W53" s="372"/>
      <c r="X53" s="373"/>
      <c r="Y53" s="367" t="s">
        <v>114</v>
      </c>
      <c r="Z53" s="377"/>
      <c r="AA53" s="377"/>
      <c r="AB53" s="377"/>
      <c r="AC53" s="368"/>
      <c r="AD53" s="367" t="s">
        <v>115</v>
      </c>
      <c r="AE53" s="377"/>
      <c r="AF53" s="377"/>
      <c r="AG53" s="377"/>
      <c r="AH53" s="377"/>
      <c r="AI53" s="377"/>
      <c r="AJ53" s="368"/>
    </row>
    <row r="54" spans="1:36" s="43" customFormat="1" ht="6" customHeight="1">
      <c r="A54" s="369"/>
      <c r="B54" s="370"/>
      <c r="C54" s="374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6"/>
      <c r="Y54" s="369"/>
      <c r="Z54" s="378"/>
      <c r="AA54" s="378"/>
      <c r="AB54" s="378"/>
      <c r="AC54" s="370"/>
      <c r="AD54" s="369"/>
      <c r="AE54" s="378"/>
      <c r="AF54" s="378"/>
      <c r="AG54" s="378"/>
      <c r="AH54" s="378"/>
      <c r="AI54" s="378"/>
      <c r="AJ54" s="370"/>
    </row>
    <row r="55" spans="1:36" ht="12.75">
      <c r="A55" s="314" t="s">
        <v>0</v>
      </c>
      <c r="B55" s="214"/>
      <c r="C55" s="301" t="s">
        <v>116</v>
      </c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3"/>
      <c r="Y55" s="348"/>
      <c r="Z55" s="349"/>
      <c r="AA55" s="349"/>
      <c r="AB55" s="349"/>
      <c r="AC55" s="350"/>
      <c r="AD55" s="354">
        <f>AD44</f>
        <v>2295.04</v>
      </c>
      <c r="AE55" s="355"/>
      <c r="AF55" s="355"/>
      <c r="AG55" s="355"/>
      <c r="AH55" s="355"/>
      <c r="AI55" s="355"/>
      <c r="AJ55" s="356"/>
    </row>
    <row r="56" spans="1:36" ht="12.75">
      <c r="A56" s="314" t="s">
        <v>1</v>
      </c>
      <c r="B56" s="214"/>
      <c r="C56" s="301" t="s">
        <v>117</v>
      </c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3"/>
      <c r="Y56" s="336"/>
      <c r="Z56" s="337"/>
      <c r="AA56" s="337"/>
      <c r="AB56" s="337"/>
      <c r="AC56" s="338"/>
      <c r="AD56" s="333">
        <f>AD55*Y56</f>
        <v>0</v>
      </c>
      <c r="AE56" s="334"/>
      <c r="AF56" s="334"/>
      <c r="AG56" s="334"/>
      <c r="AH56" s="334"/>
      <c r="AI56" s="334"/>
      <c r="AJ56" s="335"/>
    </row>
    <row r="57" spans="1:36" ht="12.75">
      <c r="A57" s="314" t="s">
        <v>2</v>
      </c>
      <c r="B57" s="214"/>
      <c r="C57" s="301" t="s">
        <v>118</v>
      </c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3"/>
      <c r="Y57" s="336"/>
      <c r="Z57" s="337"/>
      <c r="AA57" s="337"/>
      <c r="AB57" s="337"/>
      <c r="AC57" s="338"/>
      <c r="AD57" s="333"/>
      <c r="AE57" s="334"/>
      <c r="AF57" s="334"/>
      <c r="AG57" s="334"/>
      <c r="AH57" s="334"/>
      <c r="AI57" s="334"/>
      <c r="AJ57" s="335"/>
    </row>
    <row r="58" spans="1:36" ht="12.75">
      <c r="A58" s="314" t="s">
        <v>3</v>
      </c>
      <c r="B58" s="214"/>
      <c r="C58" s="301" t="s">
        <v>119</v>
      </c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3"/>
      <c r="Y58" s="351"/>
      <c r="Z58" s="352"/>
      <c r="AA58" s="352"/>
      <c r="AB58" s="352"/>
      <c r="AC58" s="353"/>
      <c r="AD58" s="333"/>
      <c r="AE58" s="334"/>
      <c r="AF58" s="334"/>
      <c r="AG58" s="334"/>
      <c r="AH58" s="334"/>
      <c r="AI58" s="334"/>
      <c r="AJ58" s="335"/>
    </row>
    <row r="59" spans="1:36" ht="12.75">
      <c r="A59" s="314" t="s">
        <v>6</v>
      </c>
      <c r="B59" s="214"/>
      <c r="C59" s="301" t="s">
        <v>120</v>
      </c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3"/>
      <c r="Y59" s="351"/>
      <c r="Z59" s="352"/>
      <c r="AA59" s="352"/>
      <c r="AB59" s="352"/>
      <c r="AC59" s="353"/>
      <c r="AD59" s="333"/>
      <c r="AE59" s="334"/>
      <c r="AF59" s="334"/>
      <c r="AG59" s="334"/>
      <c r="AH59" s="334"/>
      <c r="AI59" s="334"/>
      <c r="AJ59" s="335"/>
    </row>
    <row r="60" spans="1:36" ht="12.75">
      <c r="A60" s="314" t="s">
        <v>7</v>
      </c>
      <c r="B60" s="214"/>
      <c r="C60" s="301" t="s">
        <v>121</v>
      </c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3"/>
      <c r="Y60" s="348"/>
      <c r="Z60" s="349"/>
      <c r="AA60" s="349"/>
      <c r="AB60" s="349"/>
      <c r="AC60" s="350"/>
      <c r="AD60" s="333"/>
      <c r="AE60" s="334"/>
      <c r="AF60" s="334"/>
      <c r="AG60" s="334"/>
      <c r="AH60" s="334"/>
      <c r="AI60" s="334"/>
      <c r="AJ60" s="335"/>
    </row>
    <row r="61" spans="1:36" ht="12.75">
      <c r="A61" s="314" t="s">
        <v>8</v>
      </c>
      <c r="B61" s="214"/>
      <c r="C61" s="301" t="s">
        <v>11</v>
      </c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02"/>
      <c r="V61" s="302"/>
      <c r="W61" s="302"/>
      <c r="X61" s="303"/>
      <c r="Y61" s="348"/>
      <c r="Z61" s="349"/>
      <c r="AA61" s="349"/>
      <c r="AB61" s="349"/>
      <c r="AC61" s="350"/>
      <c r="AD61" s="333">
        <v>0</v>
      </c>
      <c r="AE61" s="334"/>
      <c r="AF61" s="334"/>
      <c r="AG61" s="334"/>
      <c r="AH61" s="334"/>
      <c r="AI61" s="334"/>
      <c r="AJ61" s="335"/>
    </row>
    <row r="62" spans="1:36" ht="12.75">
      <c r="A62" s="315" t="s">
        <v>22</v>
      </c>
      <c r="B62" s="316"/>
      <c r="C62" s="316"/>
      <c r="D62" s="316"/>
      <c r="E62" s="316"/>
      <c r="F62" s="316"/>
      <c r="G62" s="316"/>
      <c r="H62" s="316"/>
      <c r="I62" s="316"/>
      <c r="J62" s="316"/>
      <c r="K62" s="316"/>
      <c r="L62" s="316"/>
      <c r="M62" s="316"/>
      <c r="N62" s="316"/>
      <c r="O62" s="316"/>
      <c r="P62" s="316"/>
      <c r="Q62" s="316"/>
      <c r="R62" s="316"/>
      <c r="S62" s="316"/>
      <c r="T62" s="316"/>
      <c r="U62" s="316"/>
      <c r="V62" s="316"/>
      <c r="W62" s="316"/>
      <c r="X62" s="316"/>
      <c r="Y62" s="316"/>
      <c r="Z62" s="316"/>
      <c r="AA62" s="316"/>
      <c r="AB62" s="316"/>
      <c r="AC62" s="317"/>
      <c r="AD62" s="318">
        <f>SUM(AD55:AJ61)</f>
        <v>2295.04</v>
      </c>
      <c r="AE62" s="319"/>
      <c r="AF62" s="319"/>
      <c r="AG62" s="319"/>
      <c r="AH62" s="319"/>
      <c r="AI62" s="319"/>
      <c r="AJ62" s="320"/>
    </row>
    <row r="63" spans="1:36" ht="6" customHeight="1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44"/>
      <c r="Z63" s="44"/>
      <c r="AA63" s="44"/>
      <c r="AB63" s="44"/>
      <c r="AC63" s="44"/>
      <c r="AD63" s="45"/>
      <c r="AE63" s="45"/>
      <c r="AF63" s="45"/>
      <c r="AG63" s="45"/>
      <c r="AH63" s="45"/>
      <c r="AI63" s="45"/>
      <c r="AJ63" s="45"/>
    </row>
    <row r="64" spans="1:36" ht="9" customHeight="1"/>
    <row r="65" spans="1:36" ht="15.75" customHeight="1">
      <c r="A65" s="342" t="s">
        <v>307</v>
      </c>
      <c r="B65" s="343"/>
      <c r="C65" s="343"/>
      <c r="D65" s="343"/>
      <c r="E65" s="343"/>
      <c r="F65" s="343"/>
      <c r="G65" s="343"/>
      <c r="H65" s="343"/>
      <c r="I65" s="343"/>
      <c r="J65" s="343"/>
      <c r="K65" s="343"/>
      <c r="L65" s="343"/>
      <c r="M65" s="343"/>
      <c r="N65" s="343"/>
      <c r="O65" s="343"/>
      <c r="P65" s="343"/>
      <c r="Q65" s="343"/>
      <c r="R65" s="343"/>
      <c r="S65" s="343"/>
      <c r="T65" s="343"/>
      <c r="U65" s="343"/>
      <c r="V65" s="343"/>
      <c r="W65" s="343"/>
      <c r="X65" s="343"/>
      <c r="Y65" s="343"/>
      <c r="Z65" s="343"/>
      <c r="AA65" s="343"/>
      <c r="AB65" s="343"/>
      <c r="AC65" s="343"/>
      <c r="AD65" s="343"/>
      <c r="AE65" s="343"/>
      <c r="AF65" s="343"/>
      <c r="AG65" s="343"/>
      <c r="AH65" s="343"/>
      <c r="AI65" s="343"/>
      <c r="AJ65" s="344"/>
    </row>
    <row r="66" spans="1:36" ht="13.5" customHeight="1">
      <c r="A66" s="327">
        <v>5</v>
      </c>
      <c r="B66" s="329"/>
      <c r="C66" s="345" t="s">
        <v>168</v>
      </c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46"/>
      <c r="P66" s="346"/>
      <c r="Q66" s="346"/>
      <c r="R66" s="346"/>
      <c r="S66" s="346"/>
      <c r="T66" s="346"/>
      <c r="U66" s="346"/>
      <c r="V66" s="346"/>
      <c r="W66" s="346"/>
      <c r="X66" s="347"/>
      <c r="Y66" s="327" t="s">
        <v>15</v>
      </c>
      <c r="Z66" s="328"/>
      <c r="AA66" s="328"/>
      <c r="AB66" s="328"/>
      <c r="AC66" s="329"/>
      <c r="AD66" s="327" t="s">
        <v>115</v>
      </c>
      <c r="AE66" s="328"/>
      <c r="AF66" s="328"/>
      <c r="AG66" s="328"/>
      <c r="AH66" s="328"/>
      <c r="AI66" s="328"/>
      <c r="AJ66" s="329"/>
    </row>
    <row r="67" spans="1:36" ht="13.5" customHeight="1">
      <c r="A67" s="314" t="s">
        <v>0</v>
      </c>
      <c r="B67" s="214"/>
      <c r="C67" s="301" t="s">
        <v>169</v>
      </c>
      <c r="D67" s="302"/>
      <c r="E67" s="302"/>
      <c r="F67" s="302"/>
      <c r="G67" s="302"/>
      <c r="H67" s="302"/>
      <c r="I67" s="302"/>
      <c r="J67" s="302"/>
      <c r="K67" s="302"/>
      <c r="L67" s="302"/>
      <c r="M67" s="302"/>
      <c r="N67" s="302"/>
      <c r="O67" s="302"/>
      <c r="P67" s="302"/>
      <c r="Q67" s="302"/>
      <c r="R67" s="302"/>
      <c r="S67" s="302"/>
      <c r="T67" s="302"/>
      <c r="U67" s="302"/>
      <c r="V67" s="302"/>
      <c r="W67" s="302"/>
      <c r="X67" s="303"/>
      <c r="Y67" s="336">
        <v>0.06</v>
      </c>
      <c r="Z67" s="337"/>
      <c r="AA67" s="337"/>
      <c r="AB67" s="337"/>
      <c r="AC67" s="338"/>
      <c r="AD67" s="333">
        <f>($AD$62)*Y67</f>
        <v>137.70239999999998</v>
      </c>
      <c r="AE67" s="334"/>
      <c r="AF67" s="334"/>
      <c r="AG67" s="334"/>
      <c r="AH67" s="334"/>
      <c r="AI67" s="334"/>
      <c r="AJ67" s="335"/>
    </row>
    <row r="68" spans="1:36" ht="15.75" customHeight="1">
      <c r="A68" s="314" t="s">
        <v>1</v>
      </c>
      <c r="B68" s="214"/>
      <c r="C68" s="301" t="s">
        <v>25</v>
      </c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02"/>
      <c r="S68" s="302"/>
      <c r="T68" s="302"/>
      <c r="U68" s="302"/>
      <c r="V68" s="302"/>
      <c r="W68" s="302"/>
      <c r="X68" s="303"/>
      <c r="Y68" s="336">
        <v>6.7900000000000002E-2</v>
      </c>
      <c r="Z68" s="337"/>
      <c r="AA68" s="337"/>
      <c r="AB68" s="337"/>
      <c r="AC68" s="338"/>
      <c r="AD68" s="333">
        <f>($AD$62)*Y68</f>
        <v>155.83321599999999</v>
      </c>
      <c r="AE68" s="334"/>
      <c r="AF68" s="334"/>
      <c r="AG68" s="334"/>
      <c r="AH68" s="334"/>
      <c r="AI68" s="334"/>
      <c r="AJ68" s="335"/>
    </row>
    <row r="69" spans="1:36" ht="13.5" customHeight="1">
      <c r="A69" s="53"/>
      <c r="B69" s="55"/>
      <c r="C69" s="339" t="s">
        <v>170</v>
      </c>
      <c r="D69" s="340"/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40"/>
      <c r="W69" s="340"/>
      <c r="X69" s="341"/>
      <c r="Y69" s="56"/>
      <c r="Z69" s="57"/>
      <c r="AA69" s="57"/>
      <c r="AB69" s="57"/>
      <c r="AC69" s="58"/>
      <c r="AD69" s="59"/>
      <c r="AE69" s="60"/>
      <c r="AF69" s="60"/>
      <c r="AG69" s="60"/>
      <c r="AH69" s="60"/>
      <c r="AI69" s="60"/>
      <c r="AJ69" s="61"/>
    </row>
    <row r="70" spans="1:36" ht="13.5" customHeight="1">
      <c r="A70" s="314" t="s">
        <v>2</v>
      </c>
      <c r="B70" s="214"/>
      <c r="C70" s="301" t="s">
        <v>26</v>
      </c>
      <c r="D70" s="302"/>
      <c r="E70" s="302"/>
      <c r="F70" s="302"/>
      <c r="G70" s="302"/>
      <c r="H70" s="302"/>
      <c r="I70" s="302"/>
      <c r="J70" s="302"/>
      <c r="K70" s="302"/>
      <c r="L70" s="302"/>
      <c r="M70" s="302"/>
      <c r="N70" s="302"/>
      <c r="O70" s="302"/>
      <c r="P70" s="302"/>
      <c r="Q70" s="302"/>
      <c r="R70" s="302"/>
      <c r="S70" s="302"/>
      <c r="T70" s="302"/>
      <c r="U70" s="302"/>
      <c r="V70" s="302"/>
      <c r="W70" s="302"/>
      <c r="X70" s="303"/>
      <c r="Y70" s="56"/>
      <c r="Z70" s="57"/>
      <c r="AA70" s="57"/>
      <c r="AB70" s="57"/>
      <c r="AC70" s="58"/>
      <c r="AD70" s="59"/>
      <c r="AE70" s="60"/>
      <c r="AF70" s="60"/>
      <c r="AG70" s="60"/>
      <c r="AH70" s="60"/>
      <c r="AI70" s="60"/>
      <c r="AJ70" s="61"/>
    </row>
    <row r="71" spans="1:36" ht="13.5" customHeight="1">
      <c r="A71" s="314" t="s">
        <v>27</v>
      </c>
      <c r="B71" s="214"/>
      <c r="C71" s="314" t="s">
        <v>29</v>
      </c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4"/>
      <c r="Y71" s="336">
        <v>0.03</v>
      </c>
      <c r="Z71" s="337"/>
      <c r="AA71" s="337"/>
      <c r="AB71" s="337"/>
      <c r="AC71" s="338"/>
      <c r="AD71" s="333">
        <f>AD82*Y71</f>
        <v>85.010693464696217</v>
      </c>
      <c r="AE71" s="334"/>
      <c r="AF71" s="334"/>
      <c r="AG71" s="334"/>
      <c r="AH71" s="334"/>
      <c r="AI71" s="334"/>
      <c r="AJ71" s="335"/>
    </row>
    <row r="72" spans="1:36" ht="13.5" customHeight="1">
      <c r="A72" s="314" t="s">
        <v>28</v>
      </c>
      <c r="B72" s="214"/>
      <c r="C72" s="314" t="s">
        <v>171</v>
      </c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4"/>
      <c r="Y72" s="336">
        <v>6.4999999999999997E-3</v>
      </c>
      <c r="Z72" s="337"/>
      <c r="AA72" s="337"/>
      <c r="AB72" s="337"/>
      <c r="AC72" s="338"/>
      <c r="AD72" s="333">
        <f>AD82*Y72</f>
        <v>18.418983584017514</v>
      </c>
      <c r="AE72" s="334"/>
      <c r="AF72" s="334"/>
      <c r="AG72" s="334"/>
      <c r="AH72" s="334"/>
      <c r="AI72" s="334"/>
      <c r="AJ72" s="335"/>
    </row>
    <row r="73" spans="1:36" ht="14.25" customHeight="1">
      <c r="A73" s="314" t="s">
        <v>30</v>
      </c>
      <c r="B73" s="214"/>
      <c r="C73" s="314" t="s">
        <v>172</v>
      </c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4"/>
      <c r="Y73" s="336">
        <v>0.05</v>
      </c>
      <c r="Z73" s="337"/>
      <c r="AA73" s="337"/>
      <c r="AB73" s="337"/>
      <c r="AC73" s="338"/>
      <c r="AD73" s="333">
        <f>AD82*Y73</f>
        <v>141.68448910782703</v>
      </c>
      <c r="AE73" s="334"/>
      <c r="AF73" s="334"/>
      <c r="AG73" s="334"/>
      <c r="AH73" s="334"/>
      <c r="AI73" s="334"/>
      <c r="AJ73" s="335"/>
    </row>
    <row r="74" spans="1:36" ht="13.5" customHeight="1">
      <c r="A74" s="315" t="s">
        <v>22</v>
      </c>
      <c r="B74" s="316"/>
      <c r="C74" s="316"/>
      <c r="D74" s="316"/>
      <c r="E74" s="316"/>
      <c r="F74" s="316"/>
      <c r="G74" s="316"/>
      <c r="H74" s="316"/>
      <c r="I74" s="316"/>
      <c r="J74" s="316"/>
      <c r="K74" s="316"/>
      <c r="L74" s="316"/>
      <c r="M74" s="316"/>
      <c r="N74" s="316"/>
      <c r="O74" s="316"/>
      <c r="P74" s="316"/>
      <c r="Q74" s="316"/>
      <c r="R74" s="316"/>
      <c r="S74" s="316"/>
      <c r="T74" s="316"/>
      <c r="U74" s="316"/>
      <c r="V74" s="316"/>
      <c r="W74" s="316"/>
      <c r="X74" s="316"/>
      <c r="Y74" s="316"/>
      <c r="Z74" s="316"/>
      <c r="AA74" s="316"/>
      <c r="AB74" s="316"/>
      <c r="AC74" s="317"/>
      <c r="AD74" s="321">
        <f>SUM(AD67:AJ73)</f>
        <v>538.64978215654071</v>
      </c>
      <c r="AE74" s="322"/>
      <c r="AF74" s="322"/>
      <c r="AG74" s="322"/>
      <c r="AH74" s="322"/>
      <c r="AI74" s="322"/>
      <c r="AJ74" s="323"/>
    </row>
    <row r="75" spans="1:36" ht="8.2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3"/>
      <c r="Z75" s="63"/>
      <c r="AA75" s="63"/>
      <c r="AB75" s="63"/>
      <c r="AC75" s="63"/>
      <c r="AD75" s="64"/>
      <c r="AE75" s="64"/>
      <c r="AF75" s="64"/>
      <c r="AG75" s="64"/>
      <c r="AH75" s="64"/>
      <c r="AI75" s="64"/>
      <c r="AJ75" s="64"/>
    </row>
    <row r="76" spans="1:36" ht="15" customHeight="1">
      <c r="A76" s="324" t="s">
        <v>173</v>
      </c>
      <c r="B76" s="325"/>
      <c r="C76" s="325"/>
      <c r="D76" s="325"/>
      <c r="E76" s="325"/>
      <c r="F76" s="325"/>
      <c r="G76" s="325"/>
      <c r="H76" s="325"/>
      <c r="I76" s="325"/>
      <c r="J76" s="325"/>
      <c r="K76" s="325"/>
      <c r="L76" s="325"/>
      <c r="M76" s="325"/>
      <c r="N76" s="325"/>
      <c r="O76" s="325"/>
      <c r="P76" s="325"/>
      <c r="Q76" s="325"/>
      <c r="R76" s="325"/>
      <c r="S76" s="325"/>
      <c r="T76" s="325"/>
      <c r="U76" s="325"/>
      <c r="V76" s="325"/>
      <c r="W76" s="325"/>
      <c r="X76" s="325"/>
      <c r="Y76" s="325"/>
      <c r="Z76" s="325"/>
      <c r="AA76" s="325"/>
      <c r="AB76" s="325"/>
      <c r="AC76" s="325"/>
      <c r="AD76" s="325"/>
      <c r="AE76" s="325"/>
      <c r="AF76" s="325"/>
      <c r="AG76" s="325"/>
      <c r="AH76" s="325"/>
      <c r="AI76" s="325"/>
      <c r="AJ76" s="326"/>
    </row>
    <row r="77" spans="1:36" ht="5.25" customHeight="1">
      <c r="A77" s="65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7"/>
    </row>
    <row r="78" spans="1:36" ht="12" customHeight="1">
      <c r="A78" s="327" t="s">
        <v>174</v>
      </c>
      <c r="B78" s="328"/>
      <c r="C78" s="328"/>
      <c r="D78" s="328"/>
      <c r="E78" s="328"/>
      <c r="F78" s="328"/>
      <c r="G78" s="328"/>
      <c r="H78" s="328"/>
      <c r="I78" s="328"/>
      <c r="J78" s="328"/>
      <c r="K78" s="328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  <c r="X78" s="328"/>
      <c r="Y78" s="328"/>
      <c r="Z78" s="328"/>
      <c r="AA78" s="328"/>
      <c r="AB78" s="328"/>
      <c r="AC78" s="329"/>
      <c r="AD78" s="330" t="s">
        <v>115</v>
      </c>
      <c r="AE78" s="331"/>
      <c r="AF78" s="331"/>
      <c r="AG78" s="331"/>
      <c r="AH78" s="331"/>
      <c r="AI78" s="331"/>
      <c r="AJ78" s="332"/>
    </row>
    <row r="79" spans="1:36" ht="12" customHeight="1">
      <c r="A79" s="314" t="s">
        <v>0</v>
      </c>
      <c r="B79" s="214"/>
      <c r="C79" s="301" t="s">
        <v>175</v>
      </c>
      <c r="D79" s="302"/>
      <c r="E79" s="302"/>
      <c r="F79" s="302"/>
      <c r="G79" s="302"/>
      <c r="H79" s="302"/>
      <c r="I79" s="302"/>
      <c r="J79" s="302"/>
      <c r="K79" s="302"/>
      <c r="L79" s="302"/>
      <c r="M79" s="302"/>
      <c r="N79" s="302"/>
      <c r="O79" s="302"/>
      <c r="P79" s="302"/>
      <c r="Q79" s="302"/>
      <c r="R79" s="302"/>
      <c r="S79" s="302"/>
      <c r="T79" s="302"/>
      <c r="U79" s="302"/>
      <c r="V79" s="302"/>
      <c r="W79" s="302"/>
      <c r="X79" s="302"/>
      <c r="Y79" s="302"/>
      <c r="Z79" s="302"/>
      <c r="AA79" s="302"/>
      <c r="AB79" s="302"/>
      <c r="AC79" s="303"/>
      <c r="AD79" s="311">
        <f>AD$62</f>
        <v>2295.04</v>
      </c>
      <c r="AE79" s="312"/>
      <c r="AF79" s="312"/>
      <c r="AG79" s="312"/>
      <c r="AH79" s="312"/>
      <c r="AI79" s="312"/>
      <c r="AJ79" s="313"/>
    </row>
    <row r="80" spans="1:36" ht="12" customHeight="1">
      <c r="A80" s="308" t="s">
        <v>22</v>
      </c>
      <c r="B80" s="309"/>
      <c r="C80" s="309"/>
      <c r="D80" s="309"/>
      <c r="E80" s="309"/>
      <c r="F80" s="309"/>
      <c r="G80" s="309"/>
      <c r="H80" s="309"/>
      <c r="I80" s="309"/>
      <c r="J80" s="309"/>
      <c r="K80" s="309"/>
      <c r="L80" s="309"/>
      <c r="M80" s="309"/>
      <c r="N80" s="309"/>
      <c r="O80" s="309"/>
      <c r="P80" s="309"/>
      <c r="Q80" s="309"/>
      <c r="R80" s="309"/>
      <c r="S80" s="309"/>
      <c r="T80" s="309"/>
      <c r="U80" s="309"/>
      <c r="V80" s="309"/>
      <c r="W80" s="309"/>
      <c r="X80" s="309"/>
      <c r="Y80" s="309"/>
      <c r="Z80" s="309"/>
      <c r="AA80" s="309"/>
      <c r="AB80" s="309"/>
      <c r="AC80" s="310"/>
      <c r="AD80" s="311">
        <f>SUM(AD79:AJ79)</f>
        <v>2295.04</v>
      </c>
      <c r="AE80" s="312"/>
      <c r="AF80" s="312"/>
      <c r="AG80" s="312"/>
      <c r="AH80" s="312"/>
      <c r="AI80" s="312"/>
      <c r="AJ80" s="313"/>
    </row>
    <row r="81" spans="1:36" ht="13.5" customHeight="1">
      <c r="A81" s="314" t="s">
        <v>7</v>
      </c>
      <c r="B81" s="214"/>
      <c r="C81" s="301" t="s">
        <v>308</v>
      </c>
      <c r="D81" s="302"/>
      <c r="E81" s="302"/>
      <c r="F81" s="302"/>
      <c r="G81" s="302"/>
      <c r="H81" s="302"/>
      <c r="I81" s="302"/>
      <c r="J81" s="302"/>
      <c r="K81" s="302"/>
      <c r="L81" s="302"/>
      <c r="M81" s="302"/>
      <c r="N81" s="302"/>
      <c r="O81" s="302"/>
      <c r="P81" s="302"/>
      <c r="Q81" s="302"/>
      <c r="R81" s="302"/>
      <c r="S81" s="302"/>
      <c r="T81" s="302"/>
      <c r="U81" s="302"/>
      <c r="V81" s="302"/>
      <c r="W81" s="302"/>
      <c r="X81" s="302"/>
      <c r="Y81" s="302"/>
      <c r="Z81" s="302"/>
      <c r="AA81" s="302"/>
      <c r="AB81" s="302"/>
      <c r="AC81" s="303"/>
      <c r="AD81" s="311">
        <f>AD82-AD80</f>
        <v>538.64978215654082</v>
      </c>
      <c r="AE81" s="312"/>
      <c r="AF81" s="312"/>
      <c r="AG81" s="312"/>
      <c r="AH81" s="312"/>
      <c r="AI81" s="312"/>
      <c r="AJ81" s="313"/>
    </row>
    <row r="82" spans="1:36" ht="12.75" customHeight="1">
      <c r="A82" s="315" t="s">
        <v>181</v>
      </c>
      <c r="B82" s="316"/>
      <c r="C82" s="316"/>
      <c r="D82" s="316"/>
      <c r="E82" s="316"/>
      <c r="F82" s="316"/>
      <c r="G82" s="316"/>
      <c r="H82" s="316"/>
      <c r="I82" s="316"/>
      <c r="J82" s="316"/>
      <c r="K82" s="316"/>
      <c r="L82" s="316"/>
      <c r="M82" s="316"/>
      <c r="N82" s="316"/>
      <c r="O82" s="316"/>
      <c r="P82" s="316"/>
      <c r="Q82" s="316"/>
      <c r="R82" s="316"/>
      <c r="S82" s="316"/>
      <c r="T82" s="316"/>
      <c r="U82" s="316"/>
      <c r="V82" s="316"/>
      <c r="W82" s="316"/>
      <c r="X82" s="316"/>
      <c r="Y82" s="316"/>
      <c r="Z82" s="316"/>
      <c r="AA82" s="316"/>
      <c r="AB82" s="316"/>
      <c r="AC82" s="317"/>
      <c r="AD82" s="318">
        <f>(AD80+AD67+AD68)/(1-(SUM(Y71:AC73)))</f>
        <v>2833.6897821565408</v>
      </c>
      <c r="AE82" s="319"/>
      <c r="AF82" s="319"/>
      <c r="AG82" s="319"/>
      <c r="AH82" s="319"/>
      <c r="AI82" s="319"/>
      <c r="AJ82" s="320"/>
    </row>
    <row r="84" spans="1:36" ht="6" customHeight="1">
      <c r="A84" s="233" t="s">
        <v>182</v>
      </c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4"/>
      <c r="AJ84" s="235"/>
    </row>
    <row r="85" spans="1:36" ht="6" customHeight="1">
      <c r="A85" s="236"/>
      <c r="B85" s="237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7"/>
      <c r="Z85" s="237"/>
      <c r="AA85" s="237"/>
      <c r="AB85" s="237"/>
      <c r="AC85" s="237"/>
      <c r="AD85" s="237"/>
      <c r="AE85" s="237"/>
      <c r="AF85" s="237"/>
      <c r="AG85" s="237"/>
      <c r="AH85" s="237"/>
      <c r="AI85" s="237"/>
      <c r="AJ85" s="238"/>
    </row>
    <row r="86" spans="1:36" ht="6" customHeight="1">
      <c r="A86" s="301"/>
      <c r="B86" s="302"/>
      <c r="C86" s="302"/>
      <c r="D86" s="302"/>
      <c r="E86" s="302"/>
      <c r="F86" s="302"/>
      <c r="G86" s="302"/>
      <c r="H86" s="302"/>
      <c r="I86" s="302"/>
      <c r="J86" s="302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02"/>
      <c r="V86" s="302"/>
      <c r="W86" s="302"/>
      <c r="X86" s="302"/>
      <c r="Y86" s="302"/>
      <c r="Z86" s="302"/>
      <c r="AA86" s="302"/>
      <c r="AB86" s="302"/>
      <c r="AC86" s="302"/>
      <c r="AD86" s="302"/>
      <c r="AE86" s="302"/>
      <c r="AF86" s="302"/>
      <c r="AG86" s="302"/>
      <c r="AH86" s="302"/>
      <c r="AI86" s="302"/>
      <c r="AJ86" s="303"/>
    </row>
    <row r="87" spans="1:36" ht="6" customHeight="1">
      <c r="A87" s="239" t="s">
        <v>183</v>
      </c>
      <c r="B87" s="240"/>
      <c r="C87" s="240"/>
      <c r="D87" s="240"/>
      <c r="E87" s="240"/>
      <c r="F87" s="240"/>
      <c r="G87" s="240"/>
      <c r="H87" s="240"/>
      <c r="I87" s="240"/>
      <c r="J87" s="240"/>
      <c r="K87" s="240"/>
      <c r="L87" s="241"/>
      <c r="M87" s="221" t="s">
        <v>184</v>
      </c>
      <c r="N87" s="222"/>
      <c r="O87" s="222"/>
      <c r="P87" s="222"/>
      <c r="Q87" s="223"/>
      <c r="R87" s="221" t="s">
        <v>185</v>
      </c>
      <c r="S87" s="222"/>
      <c r="T87" s="222"/>
      <c r="U87" s="222"/>
      <c r="V87" s="223"/>
      <c r="W87" s="221" t="s">
        <v>186</v>
      </c>
      <c r="X87" s="222"/>
      <c r="Y87" s="222"/>
      <c r="Z87" s="222"/>
      <c r="AA87" s="223"/>
      <c r="AB87" s="221" t="s">
        <v>187</v>
      </c>
      <c r="AC87" s="222"/>
      <c r="AD87" s="223"/>
      <c r="AE87" s="221" t="s">
        <v>188</v>
      </c>
      <c r="AF87" s="222"/>
      <c r="AG87" s="222"/>
      <c r="AH87" s="222"/>
      <c r="AI87" s="222"/>
      <c r="AJ87" s="223"/>
    </row>
    <row r="88" spans="1:36" ht="6" customHeight="1">
      <c r="A88" s="298"/>
      <c r="B88" s="299"/>
      <c r="C88" s="299"/>
      <c r="D88" s="299"/>
      <c r="E88" s="299"/>
      <c r="F88" s="299"/>
      <c r="G88" s="299"/>
      <c r="H88" s="299"/>
      <c r="I88" s="299"/>
      <c r="J88" s="299"/>
      <c r="K88" s="299"/>
      <c r="L88" s="300"/>
      <c r="M88" s="304"/>
      <c r="N88" s="305"/>
      <c r="O88" s="305"/>
      <c r="P88" s="305"/>
      <c r="Q88" s="306"/>
      <c r="R88" s="304"/>
      <c r="S88" s="307"/>
      <c r="T88" s="307"/>
      <c r="U88" s="307"/>
      <c r="V88" s="306"/>
      <c r="W88" s="304"/>
      <c r="X88" s="305"/>
      <c r="Y88" s="305"/>
      <c r="Z88" s="305"/>
      <c r="AA88" s="306"/>
      <c r="AB88" s="304"/>
      <c r="AC88" s="307"/>
      <c r="AD88" s="306"/>
      <c r="AE88" s="304"/>
      <c r="AF88" s="307"/>
      <c r="AG88" s="307"/>
      <c r="AH88" s="307"/>
      <c r="AI88" s="307"/>
      <c r="AJ88" s="306"/>
    </row>
    <row r="89" spans="1:36" ht="6" customHeight="1">
      <c r="A89" s="298"/>
      <c r="B89" s="299"/>
      <c r="C89" s="299"/>
      <c r="D89" s="299"/>
      <c r="E89" s="299"/>
      <c r="F89" s="299"/>
      <c r="G89" s="299"/>
      <c r="H89" s="299"/>
      <c r="I89" s="299"/>
      <c r="J89" s="299"/>
      <c r="K89" s="299"/>
      <c r="L89" s="300"/>
      <c r="M89" s="304"/>
      <c r="N89" s="305"/>
      <c r="O89" s="305"/>
      <c r="P89" s="305"/>
      <c r="Q89" s="306"/>
      <c r="R89" s="304"/>
      <c r="S89" s="307"/>
      <c r="T89" s="307"/>
      <c r="U89" s="307"/>
      <c r="V89" s="306"/>
      <c r="W89" s="304"/>
      <c r="X89" s="305"/>
      <c r="Y89" s="305"/>
      <c r="Z89" s="305"/>
      <c r="AA89" s="306"/>
      <c r="AB89" s="304"/>
      <c r="AC89" s="307"/>
      <c r="AD89" s="306"/>
      <c r="AE89" s="304"/>
      <c r="AF89" s="307"/>
      <c r="AG89" s="307"/>
      <c r="AH89" s="307"/>
      <c r="AI89" s="307"/>
      <c r="AJ89" s="306"/>
    </row>
    <row r="90" spans="1:36" ht="6" customHeight="1">
      <c r="A90" s="298"/>
      <c r="B90" s="299"/>
      <c r="C90" s="299"/>
      <c r="D90" s="299"/>
      <c r="E90" s="299"/>
      <c r="F90" s="299"/>
      <c r="G90" s="299"/>
      <c r="H90" s="299"/>
      <c r="I90" s="299"/>
      <c r="J90" s="299"/>
      <c r="K90" s="299"/>
      <c r="L90" s="300"/>
      <c r="M90" s="304"/>
      <c r="N90" s="305"/>
      <c r="O90" s="305"/>
      <c r="P90" s="305"/>
      <c r="Q90" s="306"/>
      <c r="R90" s="304"/>
      <c r="S90" s="307"/>
      <c r="T90" s="307"/>
      <c r="U90" s="307"/>
      <c r="V90" s="306"/>
      <c r="W90" s="304"/>
      <c r="X90" s="305"/>
      <c r="Y90" s="305"/>
      <c r="Z90" s="305"/>
      <c r="AA90" s="306"/>
      <c r="AB90" s="304"/>
      <c r="AC90" s="307"/>
      <c r="AD90" s="306"/>
      <c r="AE90" s="304"/>
      <c r="AF90" s="307"/>
      <c r="AG90" s="307"/>
      <c r="AH90" s="307"/>
      <c r="AI90" s="307"/>
      <c r="AJ90" s="306"/>
    </row>
    <row r="91" spans="1:36" ht="6" customHeight="1">
      <c r="A91" s="298"/>
      <c r="B91" s="299"/>
      <c r="C91" s="299"/>
      <c r="D91" s="299"/>
      <c r="E91" s="299"/>
      <c r="F91" s="299"/>
      <c r="G91" s="299"/>
      <c r="H91" s="299"/>
      <c r="I91" s="299"/>
      <c r="J91" s="299"/>
      <c r="K91" s="299"/>
      <c r="L91" s="300"/>
      <c r="M91" s="304"/>
      <c r="N91" s="305"/>
      <c r="O91" s="305"/>
      <c r="P91" s="305"/>
      <c r="Q91" s="306"/>
      <c r="R91" s="304"/>
      <c r="S91" s="307"/>
      <c r="T91" s="307"/>
      <c r="U91" s="307"/>
      <c r="V91" s="306"/>
      <c r="W91" s="304"/>
      <c r="X91" s="305"/>
      <c r="Y91" s="305"/>
      <c r="Z91" s="305"/>
      <c r="AA91" s="306"/>
      <c r="AB91" s="304"/>
      <c r="AC91" s="307"/>
      <c r="AD91" s="306"/>
      <c r="AE91" s="304"/>
      <c r="AF91" s="307"/>
      <c r="AG91" s="307"/>
      <c r="AH91" s="307"/>
      <c r="AI91" s="307"/>
      <c r="AJ91" s="306"/>
    </row>
    <row r="92" spans="1:36" ht="6" customHeight="1">
      <c r="A92" s="298"/>
      <c r="B92" s="299"/>
      <c r="C92" s="299"/>
      <c r="D92" s="299"/>
      <c r="E92" s="299"/>
      <c r="F92" s="299"/>
      <c r="G92" s="299"/>
      <c r="H92" s="299"/>
      <c r="I92" s="299"/>
      <c r="J92" s="299"/>
      <c r="K92" s="299"/>
      <c r="L92" s="300"/>
      <c r="M92" s="304"/>
      <c r="N92" s="305"/>
      <c r="O92" s="305"/>
      <c r="P92" s="305"/>
      <c r="Q92" s="306"/>
      <c r="R92" s="304"/>
      <c r="S92" s="307"/>
      <c r="T92" s="307"/>
      <c r="U92" s="307"/>
      <c r="V92" s="306"/>
      <c r="W92" s="304"/>
      <c r="X92" s="305"/>
      <c r="Y92" s="305"/>
      <c r="Z92" s="305"/>
      <c r="AA92" s="306"/>
      <c r="AB92" s="304"/>
      <c r="AC92" s="307"/>
      <c r="AD92" s="306"/>
      <c r="AE92" s="304"/>
      <c r="AF92" s="307"/>
      <c r="AG92" s="307"/>
      <c r="AH92" s="307"/>
      <c r="AI92" s="307"/>
      <c r="AJ92" s="306"/>
    </row>
    <row r="93" spans="1:36" ht="6" customHeight="1">
      <c r="A93" s="298" t="s">
        <v>189</v>
      </c>
      <c r="B93" s="299"/>
      <c r="C93" s="299"/>
      <c r="D93" s="299"/>
      <c r="E93" s="299"/>
      <c r="F93" s="299"/>
      <c r="G93" s="299"/>
      <c r="H93" s="299"/>
      <c r="I93" s="299"/>
      <c r="J93" s="299"/>
      <c r="K93" s="299"/>
      <c r="L93" s="300"/>
      <c r="M93" s="298" t="s">
        <v>190</v>
      </c>
      <c r="N93" s="299"/>
      <c r="O93" s="299"/>
      <c r="P93" s="299"/>
      <c r="Q93" s="300"/>
      <c r="R93" s="298" t="s">
        <v>191</v>
      </c>
      <c r="S93" s="299"/>
      <c r="T93" s="299"/>
      <c r="U93" s="299"/>
      <c r="V93" s="300"/>
      <c r="W93" s="298" t="s">
        <v>192</v>
      </c>
      <c r="X93" s="299"/>
      <c r="Y93" s="299"/>
      <c r="Z93" s="299"/>
      <c r="AA93" s="300"/>
      <c r="AB93" s="298" t="s">
        <v>193</v>
      </c>
      <c r="AC93" s="299"/>
      <c r="AD93" s="300"/>
      <c r="AE93" s="298" t="s">
        <v>194</v>
      </c>
      <c r="AF93" s="299"/>
      <c r="AG93" s="299"/>
      <c r="AH93" s="299"/>
      <c r="AI93" s="299"/>
      <c r="AJ93" s="300"/>
    </row>
    <row r="94" spans="1:36" ht="6" customHeight="1">
      <c r="A94" s="242"/>
      <c r="B94" s="243"/>
      <c r="C94" s="243"/>
      <c r="D94" s="243"/>
      <c r="E94" s="243"/>
      <c r="F94" s="243"/>
      <c r="G94" s="243"/>
      <c r="H94" s="243"/>
      <c r="I94" s="243"/>
      <c r="J94" s="243"/>
      <c r="K94" s="243"/>
      <c r="L94" s="244"/>
      <c r="M94" s="242"/>
      <c r="N94" s="243"/>
      <c r="O94" s="243"/>
      <c r="P94" s="243"/>
      <c r="Q94" s="244"/>
      <c r="R94" s="242"/>
      <c r="S94" s="243"/>
      <c r="T94" s="243"/>
      <c r="U94" s="243"/>
      <c r="V94" s="244"/>
      <c r="W94" s="242"/>
      <c r="X94" s="243"/>
      <c r="Y94" s="243"/>
      <c r="Z94" s="243"/>
      <c r="AA94" s="244"/>
      <c r="AB94" s="242"/>
      <c r="AC94" s="243"/>
      <c r="AD94" s="244"/>
      <c r="AE94" s="242"/>
      <c r="AF94" s="243"/>
      <c r="AG94" s="243"/>
      <c r="AH94" s="243"/>
      <c r="AI94" s="243"/>
      <c r="AJ94" s="244"/>
    </row>
    <row r="95" spans="1:36" ht="6" customHeight="1">
      <c r="A95" s="252" t="str">
        <f>A33</f>
        <v>SERVIÇOS ENG. SUPERVISOR DE CAMPO</v>
      </c>
      <c r="B95" s="253"/>
      <c r="C95" s="253"/>
      <c r="D95" s="253"/>
      <c r="E95" s="253"/>
      <c r="F95" s="253"/>
      <c r="G95" s="253"/>
      <c r="H95" s="253"/>
      <c r="I95" s="253"/>
      <c r="J95" s="253"/>
      <c r="K95" s="253"/>
      <c r="L95" s="254"/>
      <c r="M95" s="261">
        <f>AD82</f>
        <v>2833.6897821565408</v>
      </c>
      <c r="N95" s="262"/>
      <c r="O95" s="262"/>
      <c r="P95" s="262"/>
      <c r="Q95" s="263"/>
      <c r="R95" s="270">
        <v>1</v>
      </c>
      <c r="S95" s="271"/>
      <c r="T95" s="271"/>
      <c r="U95" s="271"/>
      <c r="V95" s="272"/>
      <c r="W95" s="279">
        <f>M95*R95</f>
        <v>2833.6897821565408</v>
      </c>
      <c r="X95" s="280"/>
      <c r="Y95" s="280"/>
      <c r="Z95" s="280"/>
      <c r="AA95" s="281"/>
      <c r="AB95" s="288">
        <f>AD33</f>
        <v>1</v>
      </c>
      <c r="AC95" s="271"/>
      <c r="AD95" s="272"/>
      <c r="AE95" s="289">
        <f>W95*AB95</f>
        <v>2833.6897821565408</v>
      </c>
      <c r="AF95" s="290"/>
      <c r="AG95" s="290"/>
      <c r="AH95" s="290"/>
      <c r="AI95" s="290"/>
      <c r="AJ95" s="291"/>
    </row>
    <row r="96" spans="1:36" ht="6" customHeight="1">
      <c r="A96" s="255"/>
      <c r="B96" s="256"/>
      <c r="C96" s="256"/>
      <c r="D96" s="256"/>
      <c r="E96" s="256"/>
      <c r="F96" s="256"/>
      <c r="G96" s="256"/>
      <c r="H96" s="256"/>
      <c r="I96" s="256"/>
      <c r="J96" s="256"/>
      <c r="K96" s="256"/>
      <c r="L96" s="257"/>
      <c r="M96" s="264"/>
      <c r="N96" s="265"/>
      <c r="O96" s="265"/>
      <c r="P96" s="265"/>
      <c r="Q96" s="266"/>
      <c r="R96" s="273"/>
      <c r="S96" s="274"/>
      <c r="T96" s="274"/>
      <c r="U96" s="274"/>
      <c r="V96" s="275"/>
      <c r="W96" s="282"/>
      <c r="X96" s="283"/>
      <c r="Y96" s="283"/>
      <c r="Z96" s="283"/>
      <c r="AA96" s="284"/>
      <c r="AB96" s="273"/>
      <c r="AC96" s="274"/>
      <c r="AD96" s="275"/>
      <c r="AE96" s="292"/>
      <c r="AF96" s="293"/>
      <c r="AG96" s="293"/>
      <c r="AH96" s="293"/>
      <c r="AI96" s="293"/>
      <c r="AJ96" s="294"/>
    </row>
    <row r="97" spans="1:36" ht="6" customHeight="1">
      <c r="A97" s="255"/>
      <c r="B97" s="256"/>
      <c r="C97" s="256"/>
      <c r="D97" s="256"/>
      <c r="E97" s="256"/>
      <c r="F97" s="256"/>
      <c r="G97" s="256"/>
      <c r="H97" s="256"/>
      <c r="I97" s="256"/>
      <c r="J97" s="256"/>
      <c r="K97" s="256"/>
      <c r="L97" s="257"/>
      <c r="M97" s="264"/>
      <c r="N97" s="265"/>
      <c r="O97" s="265"/>
      <c r="P97" s="265"/>
      <c r="Q97" s="266"/>
      <c r="R97" s="273"/>
      <c r="S97" s="274"/>
      <c r="T97" s="274"/>
      <c r="U97" s="274"/>
      <c r="V97" s="275"/>
      <c r="W97" s="282"/>
      <c r="X97" s="283"/>
      <c r="Y97" s="283"/>
      <c r="Z97" s="283"/>
      <c r="AA97" s="284"/>
      <c r="AB97" s="273"/>
      <c r="AC97" s="274"/>
      <c r="AD97" s="275"/>
      <c r="AE97" s="292"/>
      <c r="AF97" s="293"/>
      <c r="AG97" s="293"/>
      <c r="AH97" s="293"/>
      <c r="AI97" s="293"/>
      <c r="AJ97" s="294"/>
    </row>
    <row r="98" spans="1:36" ht="6" customHeight="1">
      <c r="A98" s="255"/>
      <c r="B98" s="256"/>
      <c r="C98" s="256"/>
      <c r="D98" s="256"/>
      <c r="E98" s="256"/>
      <c r="F98" s="256"/>
      <c r="G98" s="256"/>
      <c r="H98" s="256"/>
      <c r="I98" s="256"/>
      <c r="J98" s="256"/>
      <c r="K98" s="256"/>
      <c r="L98" s="257"/>
      <c r="M98" s="264"/>
      <c r="N98" s="265"/>
      <c r="O98" s="265"/>
      <c r="P98" s="265"/>
      <c r="Q98" s="266"/>
      <c r="R98" s="273"/>
      <c r="S98" s="274"/>
      <c r="T98" s="274"/>
      <c r="U98" s="274"/>
      <c r="V98" s="275"/>
      <c r="W98" s="282"/>
      <c r="X98" s="283"/>
      <c r="Y98" s="283"/>
      <c r="Z98" s="283"/>
      <c r="AA98" s="284"/>
      <c r="AB98" s="273"/>
      <c r="AC98" s="274"/>
      <c r="AD98" s="275"/>
      <c r="AE98" s="292"/>
      <c r="AF98" s="293"/>
      <c r="AG98" s="293"/>
      <c r="AH98" s="293"/>
      <c r="AI98" s="293"/>
      <c r="AJ98" s="294"/>
    </row>
    <row r="99" spans="1:36" ht="6" customHeight="1">
      <c r="A99" s="255"/>
      <c r="B99" s="256"/>
      <c r="C99" s="256"/>
      <c r="D99" s="256"/>
      <c r="E99" s="256"/>
      <c r="F99" s="256"/>
      <c r="G99" s="256"/>
      <c r="H99" s="256"/>
      <c r="I99" s="256"/>
      <c r="J99" s="256"/>
      <c r="K99" s="256"/>
      <c r="L99" s="257"/>
      <c r="M99" s="264"/>
      <c r="N99" s="265"/>
      <c r="O99" s="265"/>
      <c r="P99" s="265"/>
      <c r="Q99" s="266"/>
      <c r="R99" s="273"/>
      <c r="S99" s="274"/>
      <c r="T99" s="274"/>
      <c r="U99" s="274"/>
      <c r="V99" s="275"/>
      <c r="W99" s="282"/>
      <c r="X99" s="283"/>
      <c r="Y99" s="283"/>
      <c r="Z99" s="283"/>
      <c r="AA99" s="284"/>
      <c r="AB99" s="273"/>
      <c r="AC99" s="274"/>
      <c r="AD99" s="275"/>
      <c r="AE99" s="292"/>
      <c r="AF99" s="293"/>
      <c r="AG99" s="293"/>
      <c r="AH99" s="293"/>
      <c r="AI99" s="293"/>
      <c r="AJ99" s="294"/>
    </row>
    <row r="100" spans="1:36" ht="6" customHeight="1">
      <c r="A100" s="255"/>
      <c r="B100" s="256"/>
      <c r="C100" s="256"/>
      <c r="D100" s="256"/>
      <c r="E100" s="256"/>
      <c r="F100" s="256"/>
      <c r="G100" s="256"/>
      <c r="H100" s="256"/>
      <c r="I100" s="256"/>
      <c r="J100" s="256"/>
      <c r="K100" s="256"/>
      <c r="L100" s="257"/>
      <c r="M100" s="264"/>
      <c r="N100" s="265"/>
      <c r="O100" s="265"/>
      <c r="P100" s="265"/>
      <c r="Q100" s="266"/>
      <c r="R100" s="273"/>
      <c r="S100" s="274"/>
      <c r="T100" s="274"/>
      <c r="U100" s="274"/>
      <c r="V100" s="275"/>
      <c r="W100" s="282"/>
      <c r="X100" s="283"/>
      <c r="Y100" s="283"/>
      <c r="Z100" s="283"/>
      <c r="AA100" s="284"/>
      <c r="AB100" s="273"/>
      <c r="AC100" s="274"/>
      <c r="AD100" s="275"/>
      <c r="AE100" s="292"/>
      <c r="AF100" s="293"/>
      <c r="AG100" s="293"/>
      <c r="AH100" s="293"/>
      <c r="AI100" s="293"/>
      <c r="AJ100" s="294"/>
    </row>
    <row r="101" spans="1:36" ht="6" customHeight="1">
      <c r="A101" s="255"/>
      <c r="B101" s="256"/>
      <c r="C101" s="256"/>
      <c r="D101" s="256"/>
      <c r="E101" s="256"/>
      <c r="F101" s="256"/>
      <c r="G101" s="256"/>
      <c r="H101" s="256"/>
      <c r="I101" s="256"/>
      <c r="J101" s="256"/>
      <c r="K101" s="256"/>
      <c r="L101" s="257"/>
      <c r="M101" s="264"/>
      <c r="N101" s="265"/>
      <c r="O101" s="265"/>
      <c r="P101" s="265"/>
      <c r="Q101" s="266"/>
      <c r="R101" s="273"/>
      <c r="S101" s="274"/>
      <c r="T101" s="274"/>
      <c r="U101" s="274"/>
      <c r="V101" s="275"/>
      <c r="W101" s="282"/>
      <c r="X101" s="283"/>
      <c r="Y101" s="283"/>
      <c r="Z101" s="283"/>
      <c r="AA101" s="284"/>
      <c r="AB101" s="273"/>
      <c r="AC101" s="274"/>
      <c r="AD101" s="275"/>
      <c r="AE101" s="292"/>
      <c r="AF101" s="293"/>
      <c r="AG101" s="293"/>
      <c r="AH101" s="293"/>
      <c r="AI101" s="293"/>
      <c r="AJ101" s="294"/>
    </row>
    <row r="102" spans="1:36" ht="6" customHeight="1">
      <c r="A102" s="255"/>
      <c r="B102" s="256"/>
      <c r="C102" s="256"/>
      <c r="D102" s="256"/>
      <c r="E102" s="256"/>
      <c r="F102" s="256"/>
      <c r="G102" s="256"/>
      <c r="H102" s="256"/>
      <c r="I102" s="256"/>
      <c r="J102" s="256"/>
      <c r="K102" s="256"/>
      <c r="L102" s="257"/>
      <c r="M102" s="264"/>
      <c r="N102" s="265"/>
      <c r="O102" s="265"/>
      <c r="P102" s="265"/>
      <c r="Q102" s="266"/>
      <c r="R102" s="273"/>
      <c r="S102" s="274"/>
      <c r="T102" s="274"/>
      <c r="U102" s="274"/>
      <c r="V102" s="275"/>
      <c r="W102" s="282"/>
      <c r="X102" s="283"/>
      <c r="Y102" s="283"/>
      <c r="Z102" s="283"/>
      <c r="AA102" s="284"/>
      <c r="AB102" s="273"/>
      <c r="AC102" s="274"/>
      <c r="AD102" s="275"/>
      <c r="AE102" s="292"/>
      <c r="AF102" s="293"/>
      <c r="AG102" s="293"/>
      <c r="AH102" s="293"/>
      <c r="AI102" s="293"/>
      <c r="AJ102" s="294"/>
    </row>
    <row r="103" spans="1:36" ht="6" customHeight="1">
      <c r="A103" s="255"/>
      <c r="B103" s="256"/>
      <c r="C103" s="256"/>
      <c r="D103" s="256"/>
      <c r="E103" s="256"/>
      <c r="F103" s="256"/>
      <c r="G103" s="256"/>
      <c r="H103" s="256"/>
      <c r="I103" s="256"/>
      <c r="J103" s="256"/>
      <c r="K103" s="256"/>
      <c r="L103" s="257"/>
      <c r="M103" s="264"/>
      <c r="N103" s="265"/>
      <c r="O103" s="265"/>
      <c r="P103" s="265"/>
      <c r="Q103" s="266"/>
      <c r="R103" s="273"/>
      <c r="S103" s="274"/>
      <c r="T103" s="274"/>
      <c r="U103" s="274"/>
      <c r="V103" s="275"/>
      <c r="W103" s="282"/>
      <c r="X103" s="283"/>
      <c r="Y103" s="283"/>
      <c r="Z103" s="283"/>
      <c r="AA103" s="284"/>
      <c r="AB103" s="273"/>
      <c r="AC103" s="274"/>
      <c r="AD103" s="275"/>
      <c r="AE103" s="292"/>
      <c r="AF103" s="293"/>
      <c r="AG103" s="293"/>
      <c r="AH103" s="293"/>
      <c r="AI103" s="293"/>
      <c r="AJ103" s="294"/>
    </row>
    <row r="104" spans="1:36" ht="6" customHeight="1">
      <c r="A104" s="255"/>
      <c r="B104" s="256"/>
      <c r="C104" s="256"/>
      <c r="D104" s="256"/>
      <c r="E104" s="256"/>
      <c r="F104" s="256"/>
      <c r="G104" s="256"/>
      <c r="H104" s="256"/>
      <c r="I104" s="256"/>
      <c r="J104" s="256"/>
      <c r="K104" s="256"/>
      <c r="L104" s="257"/>
      <c r="M104" s="264"/>
      <c r="N104" s="265"/>
      <c r="O104" s="265"/>
      <c r="P104" s="265"/>
      <c r="Q104" s="266"/>
      <c r="R104" s="273"/>
      <c r="S104" s="274"/>
      <c r="T104" s="274"/>
      <c r="U104" s="274"/>
      <c r="V104" s="275"/>
      <c r="W104" s="282"/>
      <c r="X104" s="283"/>
      <c r="Y104" s="283"/>
      <c r="Z104" s="283"/>
      <c r="AA104" s="284"/>
      <c r="AB104" s="273"/>
      <c r="AC104" s="274"/>
      <c r="AD104" s="275"/>
      <c r="AE104" s="292"/>
      <c r="AF104" s="293"/>
      <c r="AG104" s="293"/>
      <c r="AH104" s="293"/>
      <c r="AI104" s="293"/>
      <c r="AJ104" s="294"/>
    </row>
    <row r="105" spans="1:36" ht="6" customHeight="1">
      <c r="A105" s="255"/>
      <c r="B105" s="256"/>
      <c r="C105" s="256"/>
      <c r="D105" s="256"/>
      <c r="E105" s="256"/>
      <c r="F105" s="256"/>
      <c r="G105" s="256"/>
      <c r="H105" s="256"/>
      <c r="I105" s="256"/>
      <c r="J105" s="256"/>
      <c r="K105" s="256"/>
      <c r="L105" s="257"/>
      <c r="M105" s="264"/>
      <c r="N105" s="265"/>
      <c r="O105" s="265"/>
      <c r="P105" s="265"/>
      <c r="Q105" s="266"/>
      <c r="R105" s="273"/>
      <c r="S105" s="274"/>
      <c r="T105" s="274"/>
      <c r="U105" s="274"/>
      <c r="V105" s="275"/>
      <c r="W105" s="282"/>
      <c r="X105" s="283"/>
      <c r="Y105" s="283"/>
      <c r="Z105" s="283"/>
      <c r="AA105" s="284"/>
      <c r="AB105" s="273"/>
      <c r="AC105" s="274"/>
      <c r="AD105" s="275"/>
      <c r="AE105" s="292"/>
      <c r="AF105" s="293"/>
      <c r="AG105" s="293"/>
      <c r="AH105" s="293"/>
      <c r="AI105" s="293"/>
      <c r="AJ105" s="294"/>
    </row>
    <row r="106" spans="1:36" ht="6" customHeight="1">
      <c r="A106" s="258"/>
      <c r="B106" s="259"/>
      <c r="C106" s="259"/>
      <c r="D106" s="259"/>
      <c r="E106" s="259"/>
      <c r="F106" s="259"/>
      <c r="G106" s="259"/>
      <c r="H106" s="259"/>
      <c r="I106" s="259"/>
      <c r="J106" s="259"/>
      <c r="K106" s="259"/>
      <c r="L106" s="260"/>
      <c r="M106" s="267"/>
      <c r="N106" s="268"/>
      <c r="O106" s="268"/>
      <c r="P106" s="268"/>
      <c r="Q106" s="269"/>
      <c r="R106" s="276"/>
      <c r="S106" s="277"/>
      <c r="T106" s="277"/>
      <c r="U106" s="277"/>
      <c r="V106" s="278"/>
      <c r="W106" s="285"/>
      <c r="X106" s="286"/>
      <c r="Y106" s="286"/>
      <c r="Z106" s="286"/>
      <c r="AA106" s="287"/>
      <c r="AB106" s="276"/>
      <c r="AC106" s="277"/>
      <c r="AD106" s="278"/>
      <c r="AE106" s="295"/>
      <c r="AF106" s="296"/>
      <c r="AG106" s="296"/>
      <c r="AH106" s="296"/>
      <c r="AI106" s="296"/>
      <c r="AJ106" s="297"/>
    </row>
    <row r="107" spans="1:36" ht="6" customHeight="1">
      <c r="A107" s="221" t="s">
        <v>195</v>
      </c>
      <c r="B107" s="222"/>
      <c r="C107" s="222"/>
      <c r="D107" s="222"/>
      <c r="E107" s="222"/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3"/>
      <c r="AE107" s="227">
        <f>SUM(ROUND((AE95),2))</f>
        <v>2833.69</v>
      </c>
      <c r="AF107" s="228"/>
      <c r="AG107" s="228"/>
      <c r="AH107" s="228"/>
      <c r="AI107" s="228"/>
      <c r="AJ107" s="229"/>
    </row>
    <row r="108" spans="1:36" ht="6" customHeight="1">
      <c r="A108" s="224"/>
      <c r="B108" s="225"/>
      <c r="C108" s="225"/>
      <c r="D108" s="225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6"/>
      <c r="AE108" s="230"/>
      <c r="AF108" s="231"/>
      <c r="AG108" s="231"/>
      <c r="AH108" s="231"/>
      <c r="AI108" s="231"/>
      <c r="AJ108" s="232"/>
    </row>
    <row r="111" spans="1:36" ht="6" customHeight="1">
      <c r="A111" s="233" t="s">
        <v>196</v>
      </c>
      <c r="B111" s="234"/>
      <c r="C111" s="234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  <c r="R111" s="234"/>
      <c r="S111" s="234"/>
      <c r="T111" s="234"/>
      <c r="U111" s="234"/>
      <c r="V111" s="234"/>
      <c r="W111" s="234"/>
      <c r="X111" s="234"/>
      <c r="Y111" s="234"/>
      <c r="Z111" s="234"/>
      <c r="AA111" s="234"/>
      <c r="AB111" s="234"/>
      <c r="AC111" s="234"/>
      <c r="AD111" s="234"/>
      <c r="AE111" s="234"/>
      <c r="AF111" s="234"/>
      <c r="AG111" s="234"/>
      <c r="AH111" s="234"/>
      <c r="AI111" s="234"/>
      <c r="AJ111" s="235"/>
    </row>
    <row r="112" spans="1:36" ht="6" customHeight="1">
      <c r="A112" s="236"/>
      <c r="B112" s="237"/>
      <c r="C112" s="237"/>
      <c r="D112" s="237"/>
      <c r="E112" s="237"/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7"/>
      <c r="V112" s="237"/>
      <c r="W112" s="237"/>
      <c r="X112" s="237"/>
      <c r="Y112" s="237"/>
      <c r="Z112" s="237"/>
      <c r="AA112" s="237"/>
      <c r="AB112" s="237"/>
      <c r="AC112" s="237"/>
      <c r="AD112" s="237"/>
      <c r="AE112" s="237"/>
      <c r="AF112" s="237"/>
      <c r="AG112" s="237"/>
      <c r="AH112" s="237"/>
      <c r="AI112" s="237"/>
      <c r="AJ112" s="238"/>
    </row>
    <row r="113" spans="1:36" ht="6" customHeight="1">
      <c r="A113" s="68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69"/>
      <c r="AE113" s="69"/>
      <c r="AF113" s="69"/>
      <c r="AG113" s="69"/>
      <c r="AH113" s="69"/>
      <c r="AI113" s="69"/>
      <c r="AJ113" s="70"/>
    </row>
    <row r="114" spans="1:36" ht="6" customHeight="1">
      <c r="A114" s="239" t="s">
        <v>197</v>
      </c>
      <c r="B114" s="240"/>
      <c r="C114" s="240"/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240"/>
      <c r="Y114" s="240"/>
      <c r="Z114" s="240"/>
      <c r="AA114" s="240"/>
      <c r="AB114" s="240"/>
      <c r="AC114" s="241"/>
      <c r="AD114" s="245" t="s">
        <v>5</v>
      </c>
      <c r="AE114" s="245"/>
      <c r="AF114" s="245"/>
      <c r="AG114" s="245"/>
      <c r="AH114" s="245"/>
      <c r="AI114" s="245"/>
      <c r="AJ114" s="245"/>
    </row>
    <row r="115" spans="1:36" ht="6" customHeight="1">
      <c r="A115" s="242"/>
      <c r="B115" s="243"/>
      <c r="C115" s="243"/>
      <c r="D115" s="243"/>
      <c r="E115" s="243"/>
      <c r="F115" s="243"/>
      <c r="G115" s="243"/>
      <c r="H115" s="243"/>
      <c r="I115" s="243"/>
      <c r="J115" s="243"/>
      <c r="K115" s="243"/>
      <c r="L115" s="243"/>
      <c r="M115" s="243"/>
      <c r="N115" s="243"/>
      <c r="O115" s="243"/>
      <c r="P115" s="243"/>
      <c r="Q115" s="243"/>
      <c r="R115" s="243"/>
      <c r="S115" s="243"/>
      <c r="T115" s="243"/>
      <c r="U115" s="243"/>
      <c r="V115" s="243"/>
      <c r="W115" s="243"/>
      <c r="X115" s="243"/>
      <c r="Y115" s="243"/>
      <c r="Z115" s="243"/>
      <c r="AA115" s="243"/>
      <c r="AB115" s="243"/>
      <c r="AC115" s="244"/>
      <c r="AD115" s="245"/>
      <c r="AE115" s="245"/>
      <c r="AF115" s="245"/>
      <c r="AG115" s="245"/>
      <c r="AH115" s="245"/>
      <c r="AI115" s="245"/>
      <c r="AJ115" s="245"/>
    </row>
    <row r="116" spans="1:36" ht="5.25" customHeight="1">
      <c r="A116" s="208" t="s">
        <v>0</v>
      </c>
      <c r="B116" s="208"/>
      <c r="C116" s="209" t="s">
        <v>198</v>
      </c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3"/>
      <c r="Z116" s="213"/>
      <c r="AA116" s="213"/>
      <c r="AB116" s="213"/>
      <c r="AC116" s="214"/>
      <c r="AD116" s="246">
        <f>AE107</f>
        <v>2833.69</v>
      </c>
      <c r="AE116" s="247"/>
      <c r="AF116" s="247"/>
      <c r="AG116" s="247"/>
      <c r="AH116" s="247"/>
      <c r="AI116" s="247"/>
      <c r="AJ116" s="248"/>
    </row>
    <row r="117" spans="1:36" ht="6" customHeight="1">
      <c r="A117" s="208"/>
      <c r="B117" s="208"/>
      <c r="C117" s="211"/>
      <c r="D117" s="212"/>
      <c r="E117" s="212"/>
      <c r="F117" s="212"/>
      <c r="G117" s="212"/>
      <c r="H117" s="212"/>
      <c r="I117" s="212"/>
      <c r="J117" s="212"/>
      <c r="K117" s="212"/>
      <c r="L117" s="212"/>
      <c r="M117" s="212"/>
      <c r="N117" s="212"/>
      <c r="O117" s="212"/>
      <c r="P117" s="212"/>
      <c r="Q117" s="212"/>
      <c r="R117" s="212"/>
      <c r="S117" s="212"/>
      <c r="T117" s="212"/>
      <c r="U117" s="212"/>
      <c r="V117" s="212"/>
      <c r="W117" s="212"/>
      <c r="X117" s="212"/>
      <c r="Y117" s="213"/>
      <c r="Z117" s="213"/>
      <c r="AA117" s="213"/>
      <c r="AB117" s="213"/>
      <c r="AC117" s="214"/>
      <c r="AD117" s="249"/>
      <c r="AE117" s="250"/>
      <c r="AF117" s="250"/>
      <c r="AG117" s="250"/>
      <c r="AH117" s="250"/>
      <c r="AI117" s="250"/>
      <c r="AJ117" s="251"/>
    </row>
    <row r="118" spans="1:36" ht="6" customHeight="1">
      <c r="A118" s="208" t="s">
        <v>2</v>
      </c>
      <c r="B118" s="208"/>
      <c r="C118" s="209" t="s">
        <v>254</v>
      </c>
      <c r="D118" s="210"/>
      <c r="E118" s="210"/>
      <c r="F118" s="210"/>
      <c r="G118" s="210"/>
      <c r="H118" s="210"/>
      <c r="I118" s="210"/>
      <c r="J118" s="210"/>
      <c r="K118" s="210"/>
      <c r="L118" s="210"/>
      <c r="M118" s="210"/>
      <c r="N118" s="210"/>
      <c r="O118" s="210"/>
      <c r="P118" s="210"/>
      <c r="Q118" s="210"/>
      <c r="R118" s="210"/>
      <c r="S118" s="210"/>
      <c r="T118" s="210"/>
      <c r="U118" s="210"/>
      <c r="V118" s="210"/>
      <c r="W118" s="210"/>
      <c r="X118" s="210"/>
      <c r="Y118" s="213"/>
      <c r="Z118" s="213"/>
      <c r="AA118" s="213"/>
      <c r="AB118" s="213"/>
      <c r="AC118" s="214"/>
      <c r="AD118" s="215">
        <f>AD116*AD25</f>
        <v>102012.84</v>
      </c>
      <c r="AE118" s="216"/>
      <c r="AF118" s="216"/>
      <c r="AG118" s="216"/>
      <c r="AH118" s="216"/>
      <c r="AI118" s="216"/>
      <c r="AJ118" s="217"/>
    </row>
    <row r="119" spans="1:36" ht="6" customHeight="1">
      <c r="A119" s="208"/>
      <c r="B119" s="208"/>
      <c r="C119" s="211"/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3"/>
      <c r="Z119" s="213"/>
      <c r="AA119" s="213"/>
      <c r="AB119" s="213"/>
      <c r="AC119" s="214"/>
      <c r="AD119" s="218"/>
      <c r="AE119" s="219"/>
      <c r="AF119" s="219"/>
      <c r="AG119" s="219"/>
      <c r="AH119" s="219"/>
      <c r="AI119" s="219"/>
      <c r="AJ119" s="220"/>
    </row>
  </sheetData>
  <mergeCells count="165">
    <mergeCell ref="A2:AJ2"/>
    <mergeCell ref="A3:AJ3"/>
    <mergeCell ref="A4:AJ4"/>
    <mergeCell ref="A5:AJ5"/>
    <mergeCell ref="A8:AJ8"/>
    <mergeCell ref="A9:AJ9"/>
    <mergeCell ref="A18:AJ18"/>
    <mergeCell ref="A20:AJ21"/>
    <mergeCell ref="A22:B22"/>
    <mergeCell ref="C22:AC22"/>
    <mergeCell ref="AD22:AJ22"/>
    <mergeCell ref="A23:B23"/>
    <mergeCell ref="C23:AC23"/>
    <mergeCell ref="AD23:AJ23"/>
    <mergeCell ref="A10:AJ10"/>
    <mergeCell ref="A11:AJ11"/>
    <mergeCell ref="A12:AJ12"/>
    <mergeCell ref="A13:AJ13"/>
    <mergeCell ref="A14:AJ15"/>
    <mergeCell ref="A16:AJ17"/>
    <mergeCell ref="C26:Z27"/>
    <mergeCell ref="A28:AJ29"/>
    <mergeCell ref="A30:P31"/>
    <mergeCell ref="Q30:AJ31"/>
    <mergeCell ref="A32:X32"/>
    <mergeCell ref="Y32:AC32"/>
    <mergeCell ref="AD32:AJ32"/>
    <mergeCell ref="A24:B24"/>
    <mergeCell ref="C24:AC24"/>
    <mergeCell ref="AD24:AJ24"/>
    <mergeCell ref="A25:B25"/>
    <mergeCell ref="C25:AC25"/>
    <mergeCell ref="AD25:AJ25"/>
    <mergeCell ref="A41:B42"/>
    <mergeCell ref="C41:AC42"/>
    <mergeCell ref="AD41:AJ42"/>
    <mergeCell ref="A43:B43"/>
    <mergeCell ref="C43:AC43"/>
    <mergeCell ref="AD43:AJ43"/>
    <mergeCell ref="A33:X33"/>
    <mergeCell ref="Y33:AC33"/>
    <mergeCell ref="AD33:AJ33"/>
    <mergeCell ref="A35:AJ35"/>
    <mergeCell ref="A37:AJ38"/>
    <mergeCell ref="A39:AJ40"/>
    <mergeCell ref="A48:B49"/>
    <mergeCell ref="C48:AC49"/>
    <mergeCell ref="AD48:AJ49"/>
    <mergeCell ref="A51:AJ52"/>
    <mergeCell ref="A53:B54"/>
    <mergeCell ref="C53:X54"/>
    <mergeCell ref="Y53:AC54"/>
    <mergeCell ref="AD53:AJ54"/>
    <mergeCell ref="A44:B45"/>
    <mergeCell ref="C44:AC45"/>
    <mergeCell ref="AD44:AJ45"/>
    <mergeCell ref="A46:B47"/>
    <mergeCell ref="C46:AC47"/>
    <mergeCell ref="AD46:AJ47"/>
    <mergeCell ref="A57:B57"/>
    <mergeCell ref="C57:X57"/>
    <mergeCell ref="Y57:AC57"/>
    <mergeCell ref="AD57:AJ57"/>
    <mergeCell ref="A58:B58"/>
    <mergeCell ref="C58:X58"/>
    <mergeCell ref="Y58:AC58"/>
    <mergeCell ref="AD58:AJ58"/>
    <mergeCell ref="A55:B55"/>
    <mergeCell ref="C55:X55"/>
    <mergeCell ref="Y55:AC55"/>
    <mergeCell ref="AD55:AJ55"/>
    <mergeCell ref="A56:B56"/>
    <mergeCell ref="C56:X56"/>
    <mergeCell ref="Y56:AC56"/>
    <mergeCell ref="AD56:AJ56"/>
    <mergeCell ref="A61:B61"/>
    <mergeCell ref="C61:X61"/>
    <mergeCell ref="Y61:AC61"/>
    <mergeCell ref="AD61:AJ61"/>
    <mergeCell ref="A62:AC62"/>
    <mergeCell ref="AD62:AJ62"/>
    <mergeCell ref="A59:B59"/>
    <mergeCell ref="C59:X59"/>
    <mergeCell ref="Y59:AC59"/>
    <mergeCell ref="AD59:AJ59"/>
    <mergeCell ref="A60:B60"/>
    <mergeCell ref="C60:X60"/>
    <mergeCell ref="Y60:AC60"/>
    <mergeCell ref="AD60:AJ60"/>
    <mergeCell ref="AD67:AJ67"/>
    <mergeCell ref="A68:B68"/>
    <mergeCell ref="C68:X68"/>
    <mergeCell ref="Y68:AC68"/>
    <mergeCell ref="AD68:AJ68"/>
    <mergeCell ref="A65:AJ65"/>
    <mergeCell ref="A66:B66"/>
    <mergeCell ref="C66:X66"/>
    <mergeCell ref="Y66:AC66"/>
    <mergeCell ref="AD66:AJ66"/>
    <mergeCell ref="C69:X69"/>
    <mergeCell ref="A70:B70"/>
    <mergeCell ref="C70:X70"/>
    <mergeCell ref="A71:B71"/>
    <mergeCell ref="C71:X71"/>
    <mergeCell ref="Y71:AC71"/>
    <mergeCell ref="A67:B67"/>
    <mergeCell ref="C67:X67"/>
    <mergeCell ref="Y67:AC67"/>
    <mergeCell ref="A74:AC74"/>
    <mergeCell ref="AD74:AJ74"/>
    <mergeCell ref="A76:AJ76"/>
    <mergeCell ref="A78:AC78"/>
    <mergeCell ref="AD78:AJ78"/>
    <mergeCell ref="A79:B79"/>
    <mergeCell ref="C79:AC79"/>
    <mergeCell ref="AD79:AJ79"/>
    <mergeCell ref="AD71:AJ71"/>
    <mergeCell ref="A72:B72"/>
    <mergeCell ref="C72:X72"/>
    <mergeCell ref="Y72:AC72"/>
    <mergeCell ref="AD72:AJ72"/>
    <mergeCell ref="A73:B73"/>
    <mergeCell ref="C73:X73"/>
    <mergeCell ref="Y73:AC73"/>
    <mergeCell ref="AD73:AJ73"/>
    <mergeCell ref="A84:AJ85"/>
    <mergeCell ref="A86:AJ86"/>
    <mergeCell ref="A87:L92"/>
    <mergeCell ref="M87:Q92"/>
    <mergeCell ref="R87:V92"/>
    <mergeCell ref="W87:AA92"/>
    <mergeCell ref="AB87:AD92"/>
    <mergeCell ref="AE87:AJ92"/>
    <mergeCell ref="A80:AC80"/>
    <mergeCell ref="AD80:AJ80"/>
    <mergeCell ref="A81:B81"/>
    <mergeCell ref="C81:AC81"/>
    <mergeCell ref="AD81:AJ81"/>
    <mergeCell ref="A82:AC82"/>
    <mergeCell ref="AD82:AJ82"/>
    <mergeCell ref="A95:L106"/>
    <mergeCell ref="M95:Q106"/>
    <mergeCell ref="R95:V106"/>
    <mergeCell ref="W95:AA106"/>
    <mergeCell ref="AB95:AD106"/>
    <mergeCell ref="AE95:AJ106"/>
    <mergeCell ref="A93:L94"/>
    <mergeCell ref="M93:Q94"/>
    <mergeCell ref="R93:V94"/>
    <mergeCell ref="W93:AA94"/>
    <mergeCell ref="AB93:AD94"/>
    <mergeCell ref="AE93:AJ94"/>
    <mergeCell ref="A118:B119"/>
    <mergeCell ref="C118:X119"/>
    <mergeCell ref="Y118:AC119"/>
    <mergeCell ref="AD118:AJ119"/>
    <mergeCell ref="A107:AD108"/>
    <mergeCell ref="AE107:AJ108"/>
    <mergeCell ref="A111:AJ112"/>
    <mergeCell ref="A114:AC115"/>
    <mergeCell ref="AD114:AJ115"/>
    <mergeCell ref="A116:B117"/>
    <mergeCell ref="C116:X117"/>
    <mergeCell ref="Y116:AC117"/>
    <mergeCell ref="AD116:AJ11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0" orientation="portrait" r:id="rId1"/>
  <headerFooter>
    <oddFooter>&amp;L&amp;F&amp;C&amp;P/&amp;N&amp;R&amp;A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AJ195"/>
  <sheetViews>
    <sheetView showGridLines="0" zoomScaleNormal="100" zoomScaleSheetLayoutView="120" workbookViewId="0">
      <selection activeCell="AD87" sqref="AD87:AJ87"/>
    </sheetView>
  </sheetViews>
  <sheetFormatPr defaultColWidth="2.42578125" defaultRowHeight="6" customHeight="1"/>
  <cols>
    <col min="1" max="29" width="2.42578125" style="34"/>
    <col min="30" max="30" width="10.42578125" style="34" bestFit="1" customWidth="1"/>
    <col min="31" max="16384" width="2.42578125" style="34"/>
  </cols>
  <sheetData>
    <row r="1" spans="1:36" ht="12.75">
      <c r="A1" s="16"/>
      <c r="B1" s="16"/>
      <c r="C1" s="16"/>
      <c r="D1" s="16"/>
    </row>
    <row r="2" spans="1:36" ht="12.75">
      <c r="A2" s="438" t="s">
        <v>31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38"/>
      <c r="AE2" s="438"/>
      <c r="AF2" s="438"/>
      <c r="AG2" s="438"/>
      <c r="AH2" s="438"/>
      <c r="AI2" s="438"/>
      <c r="AJ2" s="438"/>
    </row>
    <row r="3" spans="1:36" ht="12.75">
      <c r="A3" s="438" t="s">
        <v>264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  <c r="AA3" s="438"/>
      <c r="AB3" s="438"/>
      <c r="AC3" s="438"/>
      <c r="AD3" s="438"/>
      <c r="AE3" s="438"/>
      <c r="AF3" s="438"/>
      <c r="AG3" s="438"/>
      <c r="AH3" s="438"/>
      <c r="AI3" s="438"/>
      <c r="AJ3" s="438"/>
    </row>
    <row r="4" spans="1:36" ht="12.75">
      <c r="A4" s="438" t="s">
        <v>32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38"/>
      <c r="V4" s="438"/>
      <c r="W4" s="438"/>
      <c r="X4" s="438"/>
      <c r="Y4" s="438"/>
      <c r="Z4" s="438"/>
      <c r="AA4" s="438"/>
      <c r="AB4" s="438"/>
      <c r="AC4" s="438"/>
      <c r="AD4" s="438"/>
      <c r="AE4" s="438"/>
      <c r="AF4" s="438"/>
      <c r="AG4" s="438"/>
      <c r="AH4" s="438"/>
      <c r="AI4" s="438"/>
      <c r="AJ4" s="438"/>
    </row>
    <row r="5" spans="1:36" ht="12.75">
      <c r="A5" s="438" t="s">
        <v>33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438"/>
      <c r="AI5" s="438"/>
      <c r="AJ5" s="438"/>
    </row>
    <row r="6" spans="1:36" ht="12.75"/>
    <row r="7" spans="1:36" ht="12.75"/>
    <row r="8" spans="1:36" s="35" customFormat="1" ht="12.75">
      <c r="A8" s="439"/>
      <c r="B8" s="439"/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439"/>
    </row>
    <row r="9" spans="1:36" s="35" customFormat="1" ht="16.5" customHeight="1">
      <c r="A9" s="440" t="s">
        <v>199</v>
      </c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440"/>
      <c r="T9" s="440"/>
      <c r="U9" s="440"/>
      <c r="V9" s="440"/>
      <c r="W9" s="440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  <c r="AI9" s="440"/>
      <c r="AJ9" s="440"/>
    </row>
    <row r="10" spans="1:36" s="35" customFormat="1" ht="12.75" customHeight="1">
      <c r="A10" s="428" t="s">
        <v>90</v>
      </c>
      <c r="B10" s="428"/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8"/>
      <c r="T10" s="428"/>
      <c r="U10" s="428"/>
      <c r="V10" s="428"/>
      <c r="W10" s="428"/>
      <c r="X10" s="428"/>
      <c r="Y10" s="428"/>
      <c r="Z10" s="428"/>
      <c r="AA10" s="428"/>
      <c r="AB10" s="428"/>
      <c r="AC10" s="428"/>
      <c r="AD10" s="428"/>
      <c r="AE10" s="428"/>
      <c r="AF10" s="428"/>
      <c r="AG10" s="428"/>
      <c r="AH10" s="428"/>
      <c r="AI10" s="428"/>
      <c r="AJ10" s="428"/>
    </row>
    <row r="11" spans="1:36" s="35" customFormat="1" ht="10.5" customHeight="1">
      <c r="A11" s="429"/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29"/>
      <c r="AE11" s="429"/>
      <c r="AF11" s="429"/>
      <c r="AG11" s="429"/>
      <c r="AH11" s="429"/>
      <c r="AI11" s="429"/>
      <c r="AJ11" s="429"/>
    </row>
    <row r="12" spans="1:36" s="35" customFormat="1" ht="12" customHeight="1">
      <c r="A12" s="430" t="s">
        <v>277</v>
      </c>
      <c r="B12" s="430"/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430"/>
      <c r="Z12" s="430"/>
      <c r="AA12" s="430"/>
      <c r="AB12" s="430"/>
      <c r="AC12" s="430"/>
      <c r="AD12" s="430"/>
      <c r="AE12" s="430"/>
      <c r="AF12" s="430"/>
      <c r="AG12" s="430"/>
      <c r="AH12" s="430"/>
      <c r="AI12" s="430"/>
      <c r="AJ12" s="430"/>
    </row>
    <row r="13" spans="1:36" s="35" customFormat="1" ht="11.25" customHeight="1">
      <c r="A13" s="431"/>
      <c r="B13" s="431"/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431"/>
      <c r="AF13" s="431"/>
      <c r="AG13" s="431"/>
      <c r="AH13" s="431"/>
      <c r="AI13" s="431"/>
      <c r="AJ13" s="431"/>
    </row>
    <row r="14" spans="1:36" s="35" customFormat="1" ht="6" customHeight="1">
      <c r="A14" s="432" t="s">
        <v>268</v>
      </c>
      <c r="B14" s="433"/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4"/>
    </row>
    <row r="15" spans="1:36" s="35" customFormat="1" ht="6" customHeight="1">
      <c r="A15" s="432"/>
      <c r="B15" s="433"/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4"/>
    </row>
    <row r="16" spans="1:36" s="35" customFormat="1" ht="6" customHeight="1">
      <c r="A16" s="435" t="s">
        <v>91</v>
      </c>
      <c r="B16" s="436"/>
      <c r="C16" s="436"/>
      <c r="D16" s="436"/>
      <c r="E16" s="436"/>
      <c r="F16" s="436"/>
      <c r="G16" s="436"/>
      <c r="H16" s="436"/>
      <c r="I16" s="436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6"/>
      <c r="AE16" s="436"/>
      <c r="AF16" s="436"/>
      <c r="AG16" s="436"/>
      <c r="AH16" s="436"/>
      <c r="AI16" s="436"/>
      <c r="AJ16" s="437"/>
    </row>
    <row r="17" spans="1:36" s="35" customFormat="1" ht="6" customHeight="1">
      <c r="A17" s="435"/>
      <c r="B17" s="436"/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6"/>
      <c r="AE17" s="436"/>
      <c r="AF17" s="436"/>
      <c r="AG17" s="436"/>
      <c r="AH17" s="436"/>
      <c r="AI17" s="436"/>
      <c r="AJ17" s="437"/>
    </row>
    <row r="18" spans="1:36" s="35" customFormat="1" ht="12.75">
      <c r="A18" s="432" t="s">
        <v>92</v>
      </c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433"/>
      <c r="AE18" s="433"/>
      <c r="AF18" s="433"/>
      <c r="AG18" s="433"/>
      <c r="AH18" s="433"/>
      <c r="AI18" s="433"/>
      <c r="AJ18" s="434"/>
    </row>
    <row r="19" spans="1:36" s="35" customFormat="1" ht="13.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</row>
    <row r="20" spans="1:36" s="35" customFormat="1" ht="6" customHeight="1">
      <c r="A20" s="441" t="s">
        <v>93</v>
      </c>
      <c r="B20" s="442"/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442"/>
      <c r="AA20" s="442"/>
      <c r="AB20" s="442"/>
      <c r="AC20" s="442"/>
      <c r="AD20" s="442"/>
      <c r="AE20" s="442"/>
      <c r="AF20" s="442"/>
      <c r="AG20" s="442"/>
      <c r="AH20" s="442"/>
      <c r="AI20" s="442"/>
      <c r="AJ20" s="443"/>
    </row>
    <row r="21" spans="1:36" s="35" customFormat="1" ht="6" customHeight="1">
      <c r="A21" s="444"/>
      <c r="B21" s="445"/>
      <c r="C21" s="445"/>
      <c r="D21" s="445"/>
      <c r="E21" s="445"/>
      <c r="F21" s="445"/>
      <c r="G21" s="445"/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5"/>
      <c r="AA21" s="445"/>
      <c r="AB21" s="445"/>
      <c r="AC21" s="445"/>
      <c r="AD21" s="445"/>
      <c r="AE21" s="445"/>
      <c r="AF21" s="445"/>
      <c r="AG21" s="445"/>
      <c r="AH21" s="445"/>
      <c r="AI21" s="445"/>
      <c r="AJ21" s="446"/>
    </row>
    <row r="22" spans="1:36" s="35" customFormat="1" ht="13.5" customHeight="1">
      <c r="A22" s="314" t="s">
        <v>0</v>
      </c>
      <c r="B22" s="214"/>
      <c r="C22" s="301" t="s">
        <v>94</v>
      </c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3"/>
      <c r="AD22" s="447" t="s">
        <v>95</v>
      </c>
      <c r="AE22" s="448"/>
      <c r="AF22" s="448"/>
      <c r="AG22" s="448"/>
      <c r="AH22" s="448"/>
      <c r="AI22" s="448"/>
      <c r="AJ22" s="449"/>
    </row>
    <row r="23" spans="1:36" s="35" customFormat="1" ht="12" customHeight="1">
      <c r="A23" s="314" t="s">
        <v>1</v>
      </c>
      <c r="B23" s="214"/>
      <c r="C23" s="301" t="s">
        <v>96</v>
      </c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3"/>
      <c r="AD23" s="425" t="s">
        <v>269</v>
      </c>
      <c r="AE23" s="426"/>
      <c r="AF23" s="426"/>
      <c r="AG23" s="426"/>
      <c r="AH23" s="426"/>
      <c r="AI23" s="426"/>
      <c r="AJ23" s="427"/>
    </row>
    <row r="24" spans="1:36" s="35" customFormat="1" ht="24.95" customHeight="1">
      <c r="A24" s="314" t="s">
        <v>2</v>
      </c>
      <c r="B24" s="214"/>
      <c r="C24" s="301" t="s">
        <v>97</v>
      </c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3"/>
      <c r="AD24" s="495" t="s">
        <v>310</v>
      </c>
      <c r="AE24" s="423"/>
      <c r="AF24" s="423"/>
      <c r="AG24" s="423"/>
      <c r="AH24" s="423"/>
      <c r="AI24" s="423"/>
      <c r="AJ24" s="424"/>
    </row>
    <row r="25" spans="1:36" s="35" customFormat="1" ht="12.75" customHeight="1">
      <c r="A25" s="314" t="s">
        <v>3</v>
      </c>
      <c r="B25" s="214"/>
      <c r="C25" s="301" t="s">
        <v>98</v>
      </c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3"/>
      <c r="AD25" s="422">
        <v>36</v>
      </c>
      <c r="AE25" s="423"/>
      <c r="AF25" s="423"/>
      <c r="AG25" s="423"/>
      <c r="AH25" s="423"/>
      <c r="AI25" s="423"/>
      <c r="AJ25" s="424"/>
    </row>
    <row r="26" spans="1:36" s="35" customFormat="1" ht="6" customHeight="1">
      <c r="A26" s="37"/>
      <c r="B26" s="38"/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0"/>
      <c r="X26" s="400"/>
      <c r="Y26" s="400"/>
      <c r="Z26" s="400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35" customFormat="1" ht="6" customHeight="1">
      <c r="A27" s="37"/>
      <c r="B27" s="37"/>
      <c r="C27" s="400"/>
      <c r="D27" s="400"/>
      <c r="E27" s="400"/>
      <c r="F27" s="400"/>
      <c r="G27" s="400"/>
      <c r="H27" s="400"/>
      <c r="I27" s="400"/>
      <c r="J27" s="400"/>
      <c r="K27" s="400"/>
      <c r="L27" s="400"/>
      <c r="M27" s="400"/>
      <c r="N27" s="400"/>
      <c r="O27" s="400"/>
      <c r="P27" s="400"/>
      <c r="Q27" s="400"/>
      <c r="R27" s="400"/>
      <c r="S27" s="400"/>
      <c r="T27" s="400"/>
      <c r="U27" s="400"/>
      <c r="V27" s="400"/>
      <c r="W27" s="400"/>
      <c r="X27" s="400"/>
      <c r="Y27" s="400"/>
      <c r="Z27" s="400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35" customFormat="1" ht="6" customHeight="1">
      <c r="A28" s="401" t="s">
        <v>99</v>
      </c>
      <c r="B28" s="402"/>
      <c r="C28" s="402"/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402"/>
      <c r="Y28" s="402"/>
      <c r="Z28" s="402"/>
      <c r="AA28" s="402"/>
      <c r="AB28" s="402"/>
      <c r="AC28" s="402"/>
      <c r="AD28" s="402"/>
      <c r="AE28" s="402"/>
      <c r="AF28" s="402"/>
      <c r="AG28" s="402"/>
      <c r="AH28" s="402"/>
      <c r="AI28" s="402"/>
      <c r="AJ28" s="403"/>
    </row>
    <row r="29" spans="1:36" s="35" customFormat="1" ht="6" customHeight="1">
      <c r="A29" s="404"/>
      <c r="B29" s="405"/>
      <c r="C29" s="405"/>
      <c r="D29" s="405"/>
      <c r="E29" s="405"/>
      <c r="F29" s="405"/>
      <c r="G29" s="405"/>
      <c r="H29" s="405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405"/>
      <c r="Y29" s="405"/>
      <c r="Z29" s="405"/>
      <c r="AA29" s="405"/>
      <c r="AB29" s="405"/>
      <c r="AC29" s="405"/>
      <c r="AD29" s="405"/>
      <c r="AE29" s="405"/>
      <c r="AF29" s="405"/>
      <c r="AG29" s="405"/>
      <c r="AH29" s="405"/>
      <c r="AI29" s="405"/>
      <c r="AJ29" s="406"/>
    </row>
    <row r="30" spans="1:36" s="35" customFormat="1" ht="6" customHeight="1">
      <c r="A30" s="209" t="s">
        <v>100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357"/>
      <c r="Q30" s="407" t="s">
        <v>276</v>
      </c>
      <c r="R30" s="408"/>
      <c r="S30" s="408"/>
      <c r="T30" s="408"/>
      <c r="U30" s="408"/>
      <c r="V30" s="408"/>
      <c r="W30" s="408"/>
      <c r="X30" s="408"/>
      <c r="Y30" s="408"/>
      <c r="Z30" s="408"/>
      <c r="AA30" s="408"/>
      <c r="AB30" s="408"/>
      <c r="AC30" s="408"/>
      <c r="AD30" s="408"/>
      <c r="AE30" s="408"/>
      <c r="AF30" s="408"/>
      <c r="AG30" s="408"/>
      <c r="AH30" s="408"/>
      <c r="AI30" s="408"/>
      <c r="AJ30" s="409"/>
    </row>
    <row r="31" spans="1:36" s="35" customFormat="1" ht="6" customHeight="1">
      <c r="A31" s="211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358"/>
      <c r="Q31" s="410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1"/>
      <c r="AH31" s="411"/>
      <c r="AI31" s="411"/>
      <c r="AJ31" s="412"/>
    </row>
    <row r="32" spans="1:36" s="35" customFormat="1" ht="12.75">
      <c r="A32" s="413" t="s">
        <v>101</v>
      </c>
      <c r="B32" s="414"/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5"/>
      <c r="Y32" s="416" t="s">
        <v>102</v>
      </c>
      <c r="Z32" s="417"/>
      <c r="AA32" s="417"/>
      <c r="AB32" s="417"/>
      <c r="AC32" s="418"/>
      <c r="AD32" s="416" t="s">
        <v>103</v>
      </c>
      <c r="AE32" s="417"/>
      <c r="AF32" s="417"/>
      <c r="AG32" s="417"/>
      <c r="AH32" s="417"/>
      <c r="AI32" s="417"/>
      <c r="AJ32" s="418"/>
    </row>
    <row r="33" spans="1:36" s="35" customFormat="1" ht="38.25" customHeight="1">
      <c r="A33" s="391" t="s">
        <v>284</v>
      </c>
      <c r="B33" s="392"/>
      <c r="C33" s="392"/>
      <c r="D33" s="392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92"/>
      <c r="T33" s="392"/>
      <c r="U33" s="392"/>
      <c r="V33" s="392"/>
      <c r="W33" s="392"/>
      <c r="X33" s="393"/>
      <c r="Y33" s="394" t="s">
        <v>104</v>
      </c>
      <c r="Z33" s="395"/>
      <c r="AA33" s="395"/>
      <c r="AB33" s="395"/>
      <c r="AC33" s="396"/>
      <c r="AD33" s="397">
        <v>1</v>
      </c>
      <c r="AE33" s="398"/>
      <c r="AF33" s="398"/>
      <c r="AG33" s="398"/>
      <c r="AH33" s="398"/>
      <c r="AI33" s="398"/>
      <c r="AJ33" s="399"/>
    </row>
    <row r="34" spans="1:36" s="35" customFormat="1" ht="6" customHeight="1">
      <c r="A34" s="37"/>
      <c r="B34" s="37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37"/>
      <c r="AB34" s="37"/>
      <c r="AC34" s="37"/>
      <c r="AD34" s="37"/>
      <c r="AE34" s="37"/>
      <c r="AF34" s="37"/>
      <c r="AG34" s="37"/>
      <c r="AH34" s="37"/>
      <c r="AI34" s="37"/>
      <c r="AJ34" s="37"/>
    </row>
    <row r="35" spans="1:36" s="35" customFormat="1" ht="12.75" customHeight="1">
      <c r="A35" s="325" t="s">
        <v>105</v>
      </c>
      <c r="B35" s="325"/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5"/>
      <c r="W35" s="325"/>
      <c r="X35" s="325"/>
      <c r="Y35" s="325"/>
      <c r="Z35" s="325"/>
      <c r="AA35" s="325"/>
      <c r="AB35" s="325"/>
      <c r="AC35" s="325"/>
      <c r="AD35" s="325"/>
      <c r="AE35" s="325"/>
      <c r="AF35" s="325"/>
      <c r="AG35" s="325"/>
      <c r="AH35" s="325"/>
      <c r="AI35" s="325"/>
      <c r="AJ35" s="325"/>
    </row>
    <row r="36" spans="1:36" s="35" customFormat="1" ht="6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</row>
    <row r="37" spans="1:36" s="35" customFormat="1" ht="6" customHeight="1">
      <c r="A37" s="361" t="s">
        <v>106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2"/>
      <c r="AA37" s="362"/>
      <c r="AB37" s="362"/>
      <c r="AC37" s="362"/>
      <c r="AD37" s="362"/>
      <c r="AE37" s="362"/>
      <c r="AF37" s="362"/>
      <c r="AG37" s="362"/>
      <c r="AH37" s="362"/>
      <c r="AI37" s="362"/>
      <c r="AJ37" s="363"/>
    </row>
    <row r="38" spans="1:36" s="35" customFormat="1" ht="6" customHeight="1">
      <c r="A38" s="364"/>
      <c r="B38" s="365"/>
      <c r="C38" s="365"/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65"/>
      <c r="X38" s="365"/>
      <c r="Y38" s="365"/>
      <c r="Z38" s="365"/>
      <c r="AA38" s="365"/>
      <c r="AB38" s="365"/>
      <c r="AC38" s="365"/>
      <c r="AD38" s="365"/>
      <c r="AE38" s="365"/>
      <c r="AF38" s="365"/>
      <c r="AG38" s="365"/>
      <c r="AH38" s="365"/>
      <c r="AI38" s="365"/>
      <c r="AJ38" s="366"/>
    </row>
    <row r="39" spans="1:36" s="35" customFormat="1" ht="6" customHeight="1">
      <c r="A39" s="367" t="s">
        <v>107</v>
      </c>
      <c r="B39" s="377"/>
      <c r="C39" s="377"/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7"/>
      <c r="W39" s="377"/>
      <c r="X39" s="377"/>
      <c r="Y39" s="377"/>
      <c r="Z39" s="377"/>
      <c r="AA39" s="377"/>
      <c r="AB39" s="377"/>
      <c r="AC39" s="377"/>
      <c r="AD39" s="377"/>
      <c r="AE39" s="377"/>
      <c r="AF39" s="377"/>
      <c r="AG39" s="377"/>
      <c r="AH39" s="377"/>
      <c r="AI39" s="377"/>
      <c r="AJ39" s="368"/>
    </row>
    <row r="40" spans="1:36" s="35" customFormat="1" ht="6" customHeight="1">
      <c r="A40" s="369"/>
      <c r="B40" s="378"/>
      <c r="C40" s="378"/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8"/>
      <c r="AD40" s="378"/>
      <c r="AE40" s="378"/>
      <c r="AF40" s="378"/>
      <c r="AG40" s="378"/>
      <c r="AH40" s="378"/>
      <c r="AI40" s="378"/>
      <c r="AJ40" s="370"/>
    </row>
    <row r="41" spans="1:36" s="35" customFormat="1" ht="6" customHeight="1">
      <c r="A41" s="208">
        <v>1</v>
      </c>
      <c r="B41" s="208"/>
      <c r="C41" s="209" t="s">
        <v>108</v>
      </c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357"/>
      <c r="AD41" s="387" t="s">
        <v>200</v>
      </c>
      <c r="AE41" s="387"/>
      <c r="AF41" s="387"/>
      <c r="AG41" s="387"/>
      <c r="AH41" s="387"/>
      <c r="AI41" s="387"/>
      <c r="AJ41" s="387"/>
    </row>
    <row r="42" spans="1:36" s="35" customFormat="1" ht="6" customHeight="1">
      <c r="A42" s="208"/>
      <c r="B42" s="208"/>
      <c r="C42" s="211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358"/>
      <c r="AD42" s="387"/>
      <c r="AE42" s="387"/>
      <c r="AF42" s="387"/>
      <c r="AG42" s="387"/>
      <c r="AH42" s="387"/>
      <c r="AI42" s="387"/>
      <c r="AJ42" s="387"/>
    </row>
    <row r="43" spans="1:36" s="35" customFormat="1" ht="12.75" customHeight="1">
      <c r="A43" s="314">
        <v>2</v>
      </c>
      <c r="B43" s="214"/>
      <c r="C43" s="301" t="s">
        <v>109</v>
      </c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3"/>
      <c r="AD43" s="388" t="s">
        <v>278</v>
      </c>
      <c r="AE43" s="389"/>
      <c r="AF43" s="389"/>
      <c r="AG43" s="389"/>
      <c r="AH43" s="389"/>
      <c r="AI43" s="389"/>
      <c r="AJ43" s="390"/>
    </row>
    <row r="44" spans="1:36" s="35" customFormat="1" ht="6" customHeight="1">
      <c r="A44" s="208">
        <v>3</v>
      </c>
      <c r="B44" s="208"/>
      <c r="C44" s="209" t="s">
        <v>110</v>
      </c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357"/>
      <c r="AD44" s="489">
        <v>1528</v>
      </c>
      <c r="AE44" s="490"/>
      <c r="AF44" s="490"/>
      <c r="AG44" s="490"/>
      <c r="AH44" s="490"/>
      <c r="AI44" s="490"/>
      <c r="AJ44" s="491"/>
    </row>
    <row r="45" spans="1:36" s="35" customFormat="1" ht="6" customHeight="1">
      <c r="A45" s="208"/>
      <c r="B45" s="208"/>
      <c r="C45" s="211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358"/>
      <c r="AD45" s="492"/>
      <c r="AE45" s="493"/>
      <c r="AF45" s="493"/>
      <c r="AG45" s="493"/>
      <c r="AH45" s="493"/>
      <c r="AI45" s="493"/>
      <c r="AJ45" s="494"/>
    </row>
    <row r="46" spans="1:36" s="35" customFormat="1" ht="6" customHeight="1">
      <c r="A46" s="208">
        <v>4</v>
      </c>
      <c r="B46" s="208"/>
      <c r="C46" s="209" t="s">
        <v>111</v>
      </c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357"/>
      <c r="AD46" s="386" t="s">
        <v>316</v>
      </c>
      <c r="AE46" s="386"/>
      <c r="AF46" s="386"/>
      <c r="AG46" s="386"/>
      <c r="AH46" s="386"/>
      <c r="AI46" s="386"/>
      <c r="AJ46" s="386"/>
    </row>
    <row r="47" spans="1:36" s="35" customFormat="1" ht="6" customHeight="1">
      <c r="A47" s="208"/>
      <c r="B47" s="208"/>
      <c r="C47" s="211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358"/>
      <c r="AD47" s="386"/>
      <c r="AE47" s="386"/>
      <c r="AF47" s="386"/>
      <c r="AG47" s="386"/>
      <c r="AH47" s="386"/>
      <c r="AI47" s="386"/>
      <c r="AJ47" s="386"/>
    </row>
    <row r="48" spans="1:36" s="35" customFormat="1" ht="6" customHeight="1">
      <c r="A48" s="208">
        <v>5</v>
      </c>
      <c r="B48" s="208"/>
      <c r="C48" s="209" t="s">
        <v>112</v>
      </c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357"/>
      <c r="AD48" s="359">
        <v>44197</v>
      </c>
      <c r="AE48" s="360"/>
      <c r="AF48" s="360"/>
      <c r="AG48" s="360"/>
      <c r="AH48" s="360"/>
      <c r="AI48" s="360"/>
      <c r="AJ48" s="360"/>
    </row>
    <row r="49" spans="1:36" s="35" customFormat="1" ht="6" customHeight="1">
      <c r="A49" s="208"/>
      <c r="B49" s="208"/>
      <c r="C49" s="211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358"/>
      <c r="AD49" s="360"/>
      <c r="AE49" s="360"/>
      <c r="AF49" s="360"/>
      <c r="AG49" s="360"/>
      <c r="AH49" s="360"/>
      <c r="AI49" s="360"/>
      <c r="AJ49" s="360"/>
    </row>
    <row r="50" spans="1:36" s="35" customFormat="1" ht="6" customHeight="1">
      <c r="A50" s="40"/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2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</row>
    <row r="51" spans="1:36" ht="6" customHeight="1">
      <c r="A51" s="361" t="s">
        <v>113</v>
      </c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U51" s="362"/>
      <c r="V51" s="362"/>
      <c r="W51" s="362"/>
      <c r="X51" s="362"/>
      <c r="Y51" s="362"/>
      <c r="Z51" s="362"/>
      <c r="AA51" s="362"/>
      <c r="AB51" s="362"/>
      <c r="AC51" s="362"/>
      <c r="AD51" s="362"/>
      <c r="AE51" s="362"/>
      <c r="AF51" s="362"/>
      <c r="AG51" s="362"/>
      <c r="AH51" s="362"/>
      <c r="AI51" s="362"/>
      <c r="AJ51" s="363"/>
    </row>
    <row r="52" spans="1:36" ht="6" customHeight="1">
      <c r="A52" s="364"/>
      <c r="B52" s="365"/>
      <c r="C52" s="365"/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  <c r="V52" s="365"/>
      <c r="W52" s="365"/>
      <c r="X52" s="365"/>
      <c r="Y52" s="365"/>
      <c r="Z52" s="365"/>
      <c r="AA52" s="365"/>
      <c r="AB52" s="365"/>
      <c r="AC52" s="365"/>
      <c r="AD52" s="365"/>
      <c r="AE52" s="365"/>
      <c r="AF52" s="365"/>
      <c r="AG52" s="365"/>
      <c r="AH52" s="365"/>
      <c r="AI52" s="365"/>
      <c r="AJ52" s="366"/>
    </row>
    <row r="53" spans="1:36" s="43" customFormat="1" ht="6" customHeight="1">
      <c r="A53" s="367">
        <v>1</v>
      </c>
      <c r="B53" s="368"/>
      <c r="C53" s="371" t="s">
        <v>4</v>
      </c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72"/>
      <c r="R53" s="372"/>
      <c r="S53" s="372"/>
      <c r="T53" s="372"/>
      <c r="U53" s="372"/>
      <c r="V53" s="372"/>
      <c r="W53" s="372"/>
      <c r="X53" s="373"/>
      <c r="Y53" s="367" t="s">
        <v>114</v>
      </c>
      <c r="Z53" s="377"/>
      <c r="AA53" s="377"/>
      <c r="AB53" s="377"/>
      <c r="AC53" s="368"/>
      <c r="AD53" s="367" t="s">
        <v>115</v>
      </c>
      <c r="AE53" s="377"/>
      <c r="AF53" s="377"/>
      <c r="AG53" s="377"/>
      <c r="AH53" s="377"/>
      <c r="AI53" s="377"/>
      <c r="AJ53" s="368"/>
    </row>
    <row r="54" spans="1:36" s="43" customFormat="1" ht="6" customHeight="1">
      <c r="A54" s="369"/>
      <c r="B54" s="370"/>
      <c r="C54" s="374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6"/>
      <c r="Y54" s="369"/>
      <c r="Z54" s="378"/>
      <c r="AA54" s="378"/>
      <c r="AB54" s="378"/>
      <c r="AC54" s="370"/>
      <c r="AD54" s="369"/>
      <c r="AE54" s="378"/>
      <c r="AF54" s="378"/>
      <c r="AG54" s="378"/>
      <c r="AH54" s="378"/>
      <c r="AI54" s="378"/>
      <c r="AJ54" s="370"/>
    </row>
    <row r="55" spans="1:36" ht="12.75">
      <c r="A55" s="314" t="s">
        <v>0</v>
      </c>
      <c r="B55" s="214"/>
      <c r="C55" s="301" t="s">
        <v>116</v>
      </c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3"/>
      <c r="Y55" s="348"/>
      <c r="Z55" s="349"/>
      <c r="AA55" s="349"/>
      <c r="AB55" s="349"/>
      <c r="AC55" s="350"/>
      <c r="AD55" s="354">
        <f>AD44</f>
        <v>1528</v>
      </c>
      <c r="AE55" s="355"/>
      <c r="AF55" s="355"/>
      <c r="AG55" s="355"/>
      <c r="AH55" s="355"/>
      <c r="AI55" s="355"/>
      <c r="AJ55" s="356"/>
    </row>
    <row r="56" spans="1:36" ht="12.75">
      <c r="A56" s="314" t="s">
        <v>1</v>
      </c>
      <c r="B56" s="214"/>
      <c r="C56" s="301" t="s">
        <v>117</v>
      </c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3"/>
      <c r="Y56" s="336">
        <v>0.3</v>
      </c>
      <c r="Z56" s="337"/>
      <c r="AA56" s="337"/>
      <c r="AB56" s="337"/>
      <c r="AC56" s="338"/>
      <c r="AD56" s="333">
        <f>AD44*Y56</f>
        <v>458.4</v>
      </c>
      <c r="AE56" s="334"/>
      <c r="AF56" s="334"/>
      <c r="AG56" s="334"/>
      <c r="AH56" s="334"/>
      <c r="AI56" s="334"/>
      <c r="AJ56" s="335"/>
    </row>
    <row r="57" spans="1:36" ht="12.75">
      <c r="A57" s="314" t="s">
        <v>2</v>
      </c>
      <c r="B57" s="214"/>
      <c r="C57" s="301" t="s">
        <v>118</v>
      </c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3"/>
      <c r="Y57" s="336"/>
      <c r="Z57" s="337"/>
      <c r="AA57" s="337"/>
      <c r="AB57" s="337"/>
      <c r="AC57" s="338"/>
      <c r="AD57" s="333"/>
      <c r="AE57" s="334"/>
      <c r="AF57" s="334"/>
      <c r="AG57" s="334"/>
      <c r="AH57" s="334"/>
      <c r="AI57" s="334"/>
      <c r="AJ57" s="335"/>
    </row>
    <row r="58" spans="1:36" ht="12.75">
      <c r="A58" s="314" t="s">
        <v>3</v>
      </c>
      <c r="B58" s="214"/>
      <c r="C58" s="301" t="s">
        <v>119</v>
      </c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3"/>
      <c r="Y58" s="351"/>
      <c r="Z58" s="352"/>
      <c r="AA58" s="352"/>
      <c r="AB58" s="352"/>
      <c r="AC58" s="353"/>
      <c r="AD58" s="333"/>
      <c r="AE58" s="334"/>
      <c r="AF58" s="334"/>
      <c r="AG58" s="334"/>
      <c r="AH58" s="334"/>
      <c r="AI58" s="334"/>
      <c r="AJ58" s="335"/>
    </row>
    <row r="59" spans="1:36" ht="12.75">
      <c r="A59" s="314" t="s">
        <v>6</v>
      </c>
      <c r="B59" s="214"/>
      <c r="C59" s="301" t="s">
        <v>120</v>
      </c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3"/>
      <c r="Y59" s="351"/>
      <c r="Z59" s="352"/>
      <c r="AA59" s="352"/>
      <c r="AB59" s="352"/>
      <c r="AC59" s="353"/>
      <c r="AD59" s="333"/>
      <c r="AE59" s="334"/>
      <c r="AF59" s="334"/>
      <c r="AG59" s="334"/>
      <c r="AH59" s="334"/>
      <c r="AI59" s="334"/>
      <c r="AJ59" s="335"/>
    </row>
    <row r="60" spans="1:36" ht="12.75">
      <c r="A60" s="314" t="s">
        <v>7</v>
      </c>
      <c r="B60" s="214"/>
      <c r="C60" s="301" t="s">
        <v>121</v>
      </c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3"/>
      <c r="Y60" s="348"/>
      <c r="Z60" s="349"/>
      <c r="AA60" s="349"/>
      <c r="AB60" s="349"/>
      <c r="AC60" s="350"/>
      <c r="AD60" s="333"/>
      <c r="AE60" s="334"/>
      <c r="AF60" s="334"/>
      <c r="AG60" s="334"/>
      <c r="AH60" s="334"/>
      <c r="AI60" s="334"/>
      <c r="AJ60" s="335"/>
    </row>
    <row r="61" spans="1:36" ht="12.75">
      <c r="A61" s="314" t="s">
        <v>8</v>
      </c>
      <c r="B61" s="214"/>
      <c r="C61" s="301" t="s">
        <v>11</v>
      </c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02"/>
      <c r="V61" s="302"/>
      <c r="W61" s="302"/>
      <c r="X61" s="303"/>
      <c r="Y61" s="348"/>
      <c r="Z61" s="349"/>
      <c r="AA61" s="349"/>
      <c r="AB61" s="349"/>
      <c r="AC61" s="350"/>
      <c r="AD61" s="333">
        <v>0</v>
      </c>
      <c r="AE61" s="334"/>
      <c r="AF61" s="334"/>
      <c r="AG61" s="334"/>
      <c r="AH61" s="334"/>
      <c r="AI61" s="334"/>
      <c r="AJ61" s="335"/>
    </row>
    <row r="62" spans="1:36" ht="12.75">
      <c r="A62" s="315" t="s">
        <v>22</v>
      </c>
      <c r="B62" s="316"/>
      <c r="C62" s="316"/>
      <c r="D62" s="316"/>
      <c r="E62" s="316"/>
      <c r="F62" s="316"/>
      <c r="G62" s="316"/>
      <c r="H62" s="316"/>
      <c r="I62" s="316"/>
      <c r="J62" s="316"/>
      <c r="K62" s="316"/>
      <c r="L62" s="316"/>
      <c r="M62" s="316"/>
      <c r="N62" s="316"/>
      <c r="O62" s="316"/>
      <c r="P62" s="316"/>
      <c r="Q62" s="316"/>
      <c r="R62" s="316"/>
      <c r="S62" s="316"/>
      <c r="T62" s="316"/>
      <c r="U62" s="316"/>
      <c r="V62" s="316"/>
      <c r="W62" s="316"/>
      <c r="X62" s="316"/>
      <c r="Y62" s="316"/>
      <c r="Z62" s="316"/>
      <c r="AA62" s="316"/>
      <c r="AB62" s="316"/>
      <c r="AC62" s="317"/>
      <c r="AD62" s="318">
        <f>SUM(AD55:AJ61)</f>
        <v>1986.4</v>
      </c>
      <c r="AE62" s="319"/>
      <c r="AF62" s="319"/>
      <c r="AG62" s="319"/>
      <c r="AH62" s="319"/>
      <c r="AI62" s="319"/>
      <c r="AJ62" s="320"/>
    </row>
    <row r="63" spans="1:36" ht="6" customHeight="1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44"/>
      <c r="Z63" s="44"/>
      <c r="AA63" s="44"/>
      <c r="AB63" s="44"/>
      <c r="AC63" s="44"/>
      <c r="AD63" s="45"/>
      <c r="AE63" s="45"/>
      <c r="AF63" s="45"/>
      <c r="AG63" s="45"/>
      <c r="AH63" s="45"/>
      <c r="AI63" s="45"/>
      <c r="AJ63" s="45"/>
    </row>
    <row r="64" spans="1:36" ht="12.75">
      <c r="A64" s="477" t="s">
        <v>122</v>
      </c>
      <c r="B64" s="478"/>
      <c r="C64" s="478"/>
      <c r="D64" s="478"/>
      <c r="E64" s="478"/>
      <c r="F64" s="478"/>
      <c r="G64" s="478"/>
      <c r="H64" s="478"/>
      <c r="I64" s="478"/>
      <c r="J64" s="478"/>
      <c r="K64" s="478"/>
      <c r="L64" s="478"/>
      <c r="M64" s="478"/>
      <c r="N64" s="478"/>
      <c r="O64" s="478"/>
      <c r="P64" s="478"/>
      <c r="Q64" s="478"/>
      <c r="R64" s="478"/>
      <c r="S64" s="478"/>
      <c r="T64" s="478"/>
      <c r="U64" s="478"/>
      <c r="V64" s="478"/>
      <c r="W64" s="478"/>
      <c r="X64" s="478"/>
      <c r="Y64" s="478"/>
      <c r="Z64" s="478"/>
      <c r="AA64" s="478"/>
      <c r="AB64" s="478"/>
      <c r="AC64" s="478"/>
      <c r="AD64" s="478"/>
      <c r="AE64" s="478"/>
      <c r="AF64" s="478"/>
      <c r="AG64" s="478"/>
      <c r="AH64" s="478"/>
      <c r="AI64" s="478"/>
      <c r="AJ64" s="479"/>
    </row>
    <row r="65" spans="1:36" ht="12.75">
      <c r="A65" s="471" t="s">
        <v>123</v>
      </c>
      <c r="B65" s="472"/>
      <c r="C65" s="472"/>
      <c r="D65" s="472"/>
      <c r="E65" s="472"/>
      <c r="F65" s="472"/>
      <c r="G65" s="472"/>
      <c r="H65" s="472"/>
      <c r="I65" s="472"/>
      <c r="J65" s="472"/>
      <c r="K65" s="472"/>
      <c r="L65" s="472"/>
      <c r="M65" s="472"/>
      <c r="N65" s="472"/>
      <c r="O65" s="472"/>
      <c r="P65" s="472"/>
      <c r="Q65" s="472"/>
      <c r="R65" s="472"/>
      <c r="S65" s="472"/>
      <c r="T65" s="472"/>
      <c r="U65" s="472"/>
      <c r="V65" s="472"/>
      <c r="W65" s="472"/>
      <c r="X65" s="472"/>
      <c r="Y65" s="472"/>
      <c r="Z65" s="472"/>
      <c r="AA65" s="472"/>
      <c r="AB65" s="472"/>
      <c r="AC65" s="472"/>
      <c r="AD65" s="472"/>
      <c r="AE65" s="472"/>
      <c r="AF65" s="472"/>
      <c r="AG65" s="472"/>
      <c r="AH65" s="472"/>
      <c r="AI65" s="472"/>
      <c r="AJ65" s="473"/>
    </row>
    <row r="66" spans="1:36" ht="12.75">
      <c r="A66" s="459" t="s">
        <v>124</v>
      </c>
      <c r="B66" s="460"/>
      <c r="C66" s="474" t="s">
        <v>125</v>
      </c>
      <c r="D66" s="475"/>
      <c r="E66" s="475"/>
      <c r="F66" s="475"/>
      <c r="G66" s="475"/>
      <c r="H66" s="475"/>
      <c r="I66" s="475"/>
      <c r="J66" s="475"/>
      <c r="K66" s="475"/>
      <c r="L66" s="475"/>
      <c r="M66" s="475"/>
      <c r="N66" s="475"/>
      <c r="O66" s="475"/>
      <c r="P66" s="475"/>
      <c r="Q66" s="475"/>
      <c r="R66" s="475"/>
      <c r="S66" s="475"/>
      <c r="T66" s="475"/>
      <c r="U66" s="475"/>
      <c r="V66" s="475"/>
      <c r="W66" s="475"/>
      <c r="X66" s="476"/>
      <c r="Y66" s="459" t="s">
        <v>114</v>
      </c>
      <c r="Z66" s="461"/>
      <c r="AA66" s="461"/>
      <c r="AB66" s="461"/>
      <c r="AC66" s="460"/>
      <c r="AD66" s="459" t="s">
        <v>115</v>
      </c>
      <c r="AE66" s="461"/>
      <c r="AF66" s="461"/>
      <c r="AG66" s="461"/>
      <c r="AH66" s="461"/>
      <c r="AI66" s="461"/>
      <c r="AJ66" s="460"/>
    </row>
    <row r="67" spans="1:36" ht="12.75">
      <c r="A67" s="314" t="s">
        <v>0</v>
      </c>
      <c r="B67" s="214"/>
      <c r="C67" s="301" t="s">
        <v>21</v>
      </c>
      <c r="D67" s="302"/>
      <c r="E67" s="302"/>
      <c r="F67" s="302"/>
      <c r="G67" s="302"/>
      <c r="H67" s="302"/>
      <c r="I67" s="302"/>
      <c r="J67" s="302"/>
      <c r="K67" s="302"/>
      <c r="L67" s="302"/>
      <c r="M67" s="302"/>
      <c r="N67" s="302"/>
      <c r="O67" s="302"/>
      <c r="P67" s="302"/>
      <c r="Q67" s="302"/>
      <c r="R67" s="302"/>
      <c r="S67" s="302"/>
      <c r="T67" s="302"/>
      <c r="U67" s="302"/>
      <c r="V67" s="302"/>
      <c r="W67" s="302"/>
      <c r="X67" s="303"/>
      <c r="Y67" s="351">
        <v>8.3333299999999999E-2</v>
      </c>
      <c r="Z67" s="349"/>
      <c r="AA67" s="349"/>
      <c r="AB67" s="349"/>
      <c r="AC67" s="350"/>
      <c r="AD67" s="354">
        <f>Y67*(AD$55+AD$56)</f>
        <v>165.53326712</v>
      </c>
      <c r="AE67" s="355"/>
      <c r="AF67" s="355"/>
      <c r="AG67" s="355"/>
      <c r="AH67" s="355"/>
      <c r="AI67" s="355"/>
      <c r="AJ67" s="356"/>
    </row>
    <row r="68" spans="1:36" ht="12.75">
      <c r="A68" s="314" t="s">
        <v>1</v>
      </c>
      <c r="B68" s="214"/>
      <c r="C68" s="301" t="s">
        <v>126</v>
      </c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02"/>
      <c r="S68" s="302"/>
      <c r="T68" s="302"/>
      <c r="U68" s="302"/>
      <c r="V68" s="302"/>
      <c r="W68" s="302"/>
      <c r="X68" s="303"/>
      <c r="Y68" s="351">
        <v>2.7777699999999999E-2</v>
      </c>
      <c r="Z68" s="349"/>
      <c r="AA68" s="349"/>
      <c r="AB68" s="349"/>
      <c r="AC68" s="350"/>
      <c r="AD68" s="354">
        <f>Y68*(AD$55+AD$56)</f>
        <v>55.177623279999999</v>
      </c>
      <c r="AE68" s="355"/>
      <c r="AF68" s="355"/>
      <c r="AG68" s="355"/>
      <c r="AH68" s="355"/>
      <c r="AI68" s="355"/>
      <c r="AJ68" s="356"/>
    </row>
    <row r="69" spans="1:36" ht="12.75">
      <c r="A69" s="316" t="s">
        <v>127</v>
      </c>
      <c r="B69" s="316"/>
      <c r="C69" s="316"/>
      <c r="D69" s="316"/>
      <c r="E69" s="316"/>
      <c r="F69" s="316"/>
      <c r="G69" s="316"/>
      <c r="H69" s="316"/>
      <c r="I69" s="316"/>
      <c r="J69" s="316"/>
      <c r="K69" s="316"/>
      <c r="L69" s="316"/>
      <c r="M69" s="316"/>
      <c r="N69" s="316"/>
      <c r="O69" s="316"/>
      <c r="P69" s="316"/>
      <c r="Q69" s="316"/>
      <c r="R69" s="316"/>
      <c r="S69" s="316"/>
      <c r="T69" s="316"/>
      <c r="U69" s="316"/>
      <c r="V69" s="316"/>
      <c r="W69" s="316"/>
      <c r="X69" s="317"/>
      <c r="Y69" s="468">
        <f>SUM(Y67:AC68)</f>
        <v>0.111111</v>
      </c>
      <c r="Z69" s="469"/>
      <c r="AA69" s="469"/>
      <c r="AB69" s="469"/>
      <c r="AC69" s="470"/>
      <c r="AD69" s="318">
        <f>SUM(AD67:AJ68)</f>
        <v>220.71089040000001</v>
      </c>
      <c r="AE69" s="319"/>
      <c r="AF69" s="319"/>
      <c r="AG69" s="319"/>
      <c r="AH69" s="319"/>
      <c r="AI69" s="319"/>
      <c r="AJ69" s="320"/>
    </row>
    <row r="70" spans="1:36" ht="7.5" customHeight="1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44"/>
      <c r="Z70" s="44"/>
      <c r="AA70" s="44"/>
      <c r="AB70" s="44"/>
      <c r="AC70" s="44"/>
      <c r="AD70" s="45"/>
      <c r="AE70" s="45"/>
      <c r="AF70" s="45"/>
      <c r="AG70" s="45"/>
      <c r="AH70" s="45"/>
      <c r="AI70" s="45"/>
      <c r="AJ70" s="45"/>
    </row>
    <row r="71" spans="1:36" ht="12.75">
      <c r="A71" s="471" t="s">
        <v>128</v>
      </c>
      <c r="B71" s="472"/>
      <c r="C71" s="472"/>
      <c r="D71" s="472"/>
      <c r="E71" s="472"/>
      <c r="F71" s="472"/>
      <c r="G71" s="472"/>
      <c r="H71" s="472"/>
      <c r="I71" s="472"/>
      <c r="J71" s="472"/>
      <c r="K71" s="472"/>
      <c r="L71" s="472"/>
      <c r="M71" s="472"/>
      <c r="N71" s="472"/>
      <c r="O71" s="472"/>
      <c r="P71" s="472"/>
      <c r="Q71" s="472"/>
      <c r="R71" s="472"/>
      <c r="S71" s="472"/>
      <c r="T71" s="472"/>
      <c r="U71" s="472"/>
      <c r="V71" s="472"/>
      <c r="W71" s="472"/>
      <c r="X71" s="472"/>
      <c r="Y71" s="472"/>
      <c r="Z71" s="472"/>
      <c r="AA71" s="472"/>
      <c r="AB71" s="472"/>
      <c r="AC71" s="472"/>
      <c r="AD71" s="472"/>
      <c r="AE71" s="472"/>
      <c r="AF71" s="472"/>
      <c r="AG71" s="472"/>
      <c r="AH71" s="472"/>
      <c r="AI71" s="472"/>
      <c r="AJ71" s="473"/>
    </row>
    <row r="72" spans="1:36" ht="12.75">
      <c r="A72" s="459" t="s">
        <v>129</v>
      </c>
      <c r="B72" s="460"/>
      <c r="C72" s="474" t="s">
        <v>130</v>
      </c>
      <c r="D72" s="475"/>
      <c r="E72" s="475"/>
      <c r="F72" s="475"/>
      <c r="G72" s="475"/>
      <c r="H72" s="475"/>
      <c r="I72" s="475"/>
      <c r="J72" s="475"/>
      <c r="K72" s="475"/>
      <c r="L72" s="475"/>
      <c r="M72" s="475"/>
      <c r="N72" s="475"/>
      <c r="O72" s="475"/>
      <c r="P72" s="475"/>
      <c r="Q72" s="475"/>
      <c r="R72" s="475"/>
      <c r="S72" s="475"/>
      <c r="T72" s="475"/>
      <c r="U72" s="475"/>
      <c r="V72" s="475"/>
      <c r="W72" s="475"/>
      <c r="X72" s="476"/>
      <c r="Y72" s="459" t="s">
        <v>114</v>
      </c>
      <c r="Z72" s="461"/>
      <c r="AA72" s="461"/>
      <c r="AB72" s="461"/>
      <c r="AC72" s="460"/>
      <c r="AD72" s="459" t="s">
        <v>115</v>
      </c>
      <c r="AE72" s="461"/>
      <c r="AF72" s="461"/>
      <c r="AG72" s="461"/>
      <c r="AH72" s="461"/>
      <c r="AI72" s="461"/>
      <c r="AJ72" s="460"/>
    </row>
    <row r="73" spans="1:36" ht="12.75">
      <c r="A73" s="314" t="s">
        <v>0</v>
      </c>
      <c r="B73" s="214"/>
      <c r="C73" s="301" t="s">
        <v>16</v>
      </c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302"/>
      <c r="R73" s="302"/>
      <c r="S73" s="302"/>
      <c r="T73" s="302"/>
      <c r="U73" s="302"/>
      <c r="V73" s="302"/>
      <c r="W73" s="302"/>
      <c r="X73" s="303"/>
      <c r="Y73" s="351">
        <v>0.2</v>
      </c>
      <c r="Z73" s="349"/>
      <c r="AA73" s="349"/>
      <c r="AB73" s="349"/>
      <c r="AC73" s="350"/>
      <c r="AD73" s="354">
        <f>Y73*(AD$55+AD$56)</f>
        <v>397.28000000000003</v>
      </c>
      <c r="AE73" s="355"/>
      <c r="AF73" s="355"/>
      <c r="AG73" s="355"/>
      <c r="AH73" s="355"/>
      <c r="AI73" s="355"/>
      <c r="AJ73" s="356"/>
    </row>
    <row r="74" spans="1:36" ht="12.75">
      <c r="A74" s="314" t="s">
        <v>1</v>
      </c>
      <c r="B74" s="214"/>
      <c r="C74" s="301" t="s">
        <v>131</v>
      </c>
      <c r="D74" s="302"/>
      <c r="E74" s="302"/>
      <c r="F74" s="302"/>
      <c r="G74" s="302"/>
      <c r="H74" s="302"/>
      <c r="I74" s="302"/>
      <c r="J74" s="302"/>
      <c r="K74" s="302"/>
      <c r="L74" s="302"/>
      <c r="M74" s="302"/>
      <c r="N74" s="302"/>
      <c r="O74" s="302"/>
      <c r="P74" s="302"/>
      <c r="Q74" s="302"/>
      <c r="R74" s="302"/>
      <c r="S74" s="302"/>
      <c r="T74" s="302"/>
      <c r="U74" s="302"/>
      <c r="V74" s="302"/>
      <c r="W74" s="302"/>
      <c r="X74" s="303"/>
      <c r="Y74" s="351">
        <v>2.5000000000000001E-2</v>
      </c>
      <c r="Z74" s="352"/>
      <c r="AA74" s="352"/>
      <c r="AB74" s="352"/>
      <c r="AC74" s="353"/>
      <c r="AD74" s="354">
        <f t="shared" ref="AD74:AD80" si="0">Y74*(AD$55+AD$56)</f>
        <v>49.660000000000004</v>
      </c>
      <c r="AE74" s="355"/>
      <c r="AF74" s="355"/>
      <c r="AG74" s="355"/>
      <c r="AH74" s="355"/>
      <c r="AI74" s="355"/>
      <c r="AJ74" s="356"/>
    </row>
    <row r="75" spans="1:36" ht="12.75">
      <c r="A75" s="314" t="s">
        <v>2</v>
      </c>
      <c r="B75" s="214"/>
      <c r="C75" s="301" t="s">
        <v>132</v>
      </c>
      <c r="D75" s="302"/>
      <c r="E75" s="302"/>
      <c r="F75" s="302"/>
      <c r="G75" s="302"/>
      <c r="H75" s="302"/>
      <c r="I75" s="302"/>
      <c r="J75" s="302"/>
      <c r="K75" s="302"/>
      <c r="L75" s="302"/>
      <c r="M75" s="302"/>
      <c r="N75" s="302"/>
      <c r="O75" s="302"/>
      <c r="P75" s="302"/>
      <c r="Q75" s="302"/>
      <c r="R75" s="302"/>
      <c r="S75" s="302"/>
      <c r="T75" s="302"/>
      <c r="U75" s="302"/>
      <c r="V75" s="302"/>
      <c r="W75" s="302"/>
      <c r="X75" s="303"/>
      <c r="Y75" s="351">
        <v>0.03</v>
      </c>
      <c r="Z75" s="352"/>
      <c r="AA75" s="352"/>
      <c r="AB75" s="352"/>
      <c r="AC75" s="353"/>
      <c r="AD75" s="354">
        <f t="shared" si="0"/>
        <v>59.591999999999999</v>
      </c>
      <c r="AE75" s="355"/>
      <c r="AF75" s="355"/>
      <c r="AG75" s="355"/>
      <c r="AH75" s="355"/>
      <c r="AI75" s="355"/>
      <c r="AJ75" s="356"/>
    </row>
    <row r="76" spans="1:36" ht="12.75">
      <c r="A76" s="314" t="s">
        <v>3</v>
      </c>
      <c r="B76" s="214"/>
      <c r="C76" s="301" t="s">
        <v>133</v>
      </c>
      <c r="D76" s="302"/>
      <c r="E76" s="302"/>
      <c r="F76" s="302"/>
      <c r="G76" s="302"/>
      <c r="H76" s="302"/>
      <c r="I76" s="302"/>
      <c r="J76" s="302"/>
      <c r="K76" s="302"/>
      <c r="L76" s="302"/>
      <c r="M76" s="302"/>
      <c r="N76" s="302"/>
      <c r="O76" s="302"/>
      <c r="P76" s="302"/>
      <c r="Q76" s="302"/>
      <c r="R76" s="302"/>
      <c r="S76" s="302"/>
      <c r="T76" s="302"/>
      <c r="U76" s="302"/>
      <c r="V76" s="302"/>
      <c r="W76" s="302"/>
      <c r="X76" s="303"/>
      <c r="Y76" s="351">
        <v>1.4999999999999999E-2</v>
      </c>
      <c r="Z76" s="352"/>
      <c r="AA76" s="352"/>
      <c r="AB76" s="352"/>
      <c r="AC76" s="353"/>
      <c r="AD76" s="354">
        <f t="shared" si="0"/>
        <v>29.795999999999999</v>
      </c>
      <c r="AE76" s="355"/>
      <c r="AF76" s="355"/>
      <c r="AG76" s="355"/>
      <c r="AH76" s="355"/>
      <c r="AI76" s="355"/>
      <c r="AJ76" s="356"/>
    </row>
    <row r="77" spans="1:36" ht="12.75">
      <c r="A77" s="314" t="s">
        <v>6</v>
      </c>
      <c r="B77" s="214"/>
      <c r="C77" s="301" t="s">
        <v>134</v>
      </c>
      <c r="D77" s="302"/>
      <c r="E77" s="302"/>
      <c r="F77" s="302"/>
      <c r="G77" s="302"/>
      <c r="H77" s="302"/>
      <c r="I77" s="302"/>
      <c r="J77" s="302"/>
      <c r="K77" s="302"/>
      <c r="L77" s="302"/>
      <c r="M77" s="302"/>
      <c r="N77" s="302"/>
      <c r="O77" s="302"/>
      <c r="P77" s="302"/>
      <c r="Q77" s="302"/>
      <c r="R77" s="302"/>
      <c r="S77" s="302"/>
      <c r="T77" s="302"/>
      <c r="U77" s="302"/>
      <c r="V77" s="302"/>
      <c r="W77" s="302"/>
      <c r="X77" s="303"/>
      <c r="Y77" s="351">
        <v>0.01</v>
      </c>
      <c r="Z77" s="352"/>
      <c r="AA77" s="352"/>
      <c r="AB77" s="352"/>
      <c r="AC77" s="353"/>
      <c r="AD77" s="354">
        <f t="shared" si="0"/>
        <v>19.864000000000001</v>
      </c>
      <c r="AE77" s="355"/>
      <c r="AF77" s="355"/>
      <c r="AG77" s="355"/>
      <c r="AH77" s="355"/>
      <c r="AI77" s="355"/>
      <c r="AJ77" s="356"/>
    </row>
    <row r="78" spans="1:36" ht="12.75">
      <c r="A78" s="314" t="s">
        <v>7</v>
      </c>
      <c r="B78" s="214"/>
      <c r="C78" s="301" t="s">
        <v>19</v>
      </c>
      <c r="D78" s="302"/>
      <c r="E78" s="302"/>
      <c r="F78" s="302"/>
      <c r="G78" s="302"/>
      <c r="H78" s="302"/>
      <c r="I78" s="302"/>
      <c r="J78" s="302"/>
      <c r="K78" s="302"/>
      <c r="L78" s="302"/>
      <c r="M78" s="302"/>
      <c r="N78" s="302"/>
      <c r="O78" s="302"/>
      <c r="P78" s="302"/>
      <c r="Q78" s="302"/>
      <c r="R78" s="302"/>
      <c r="S78" s="302"/>
      <c r="T78" s="302"/>
      <c r="U78" s="302"/>
      <c r="V78" s="302"/>
      <c r="W78" s="302"/>
      <c r="X78" s="303"/>
      <c r="Y78" s="351">
        <v>6.0000000000000001E-3</v>
      </c>
      <c r="Z78" s="352"/>
      <c r="AA78" s="352"/>
      <c r="AB78" s="352"/>
      <c r="AC78" s="353"/>
      <c r="AD78" s="354">
        <f t="shared" si="0"/>
        <v>11.9184</v>
      </c>
      <c r="AE78" s="355"/>
      <c r="AF78" s="355"/>
      <c r="AG78" s="355"/>
      <c r="AH78" s="355"/>
      <c r="AI78" s="355"/>
      <c r="AJ78" s="356"/>
    </row>
    <row r="79" spans="1:36" ht="12.75">
      <c r="A79" s="314" t="s">
        <v>8</v>
      </c>
      <c r="B79" s="214"/>
      <c r="C79" s="301" t="s">
        <v>17</v>
      </c>
      <c r="D79" s="302"/>
      <c r="E79" s="302"/>
      <c r="F79" s="302"/>
      <c r="G79" s="302"/>
      <c r="H79" s="302"/>
      <c r="I79" s="302"/>
      <c r="J79" s="302"/>
      <c r="K79" s="302"/>
      <c r="L79" s="302"/>
      <c r="M79" s="302"/>
      <c r="N79" s="302"/>
      <c r="O79" s="302"/>
      <c r="P79" s="302"/>
      <c r="Q79" s="302"/>
      <c r="R79" s="302"/>
      <c r="S79" s="302"/>
      <c r="T79" s="302"/>
      <c r="U79" s="302"/>
      <c r="V79" s="302"/>
      <c r="W79" s="302"/>
      <c r="X79" s="303"/>
      <c r="Y79" s="351">
        <v>2E-3</v>
      </c>
      <c r="Z79" s="352"/>
      <c r="AA79" s="352"/>
      <c r="AB79" s="352"/>
      <c r="AC79" s="353"/>
      <c r="AD79" s="354">
        <f t="shared" si="0"/>
        <v>3.9728000000000003</v>
      </c>
      <c r="AE79" s="355"/>
      <c r="AF79" s="355"/>
      <c r="AG79" s="355"/>
      <c r="AH79" s="355"/>
      <c r="AI79" s="355"/>
      <c r="AJ79" s="356"/>
    </row>
    <row r="80" spans="1:36" ht="12.75">
      <c r="A80" s="314" t="s">
        <v>10</v>
      </c>
      <c r="B80" s="214"/>
      <c r="C80" s="301" t="s">
        <v>18</v>
      </c>
      <c r="D80" s="302"/>
      <c r="E80" s="302"/>
      <c r="F80" s="302"/>
      <c r="G80" s="302"/>
      <c r="H80" s="302"/>
      <c r="I80" s="302"/>
      <c r="J80" s="302"/>
      <c r="K80" s="302"/>
      <c r="L80" s="302"/>
      <c r="M80" s="302"/>
      <c r="N80" s="302"/>
      <c r="O80" s="302"/>
      <c r="P80" s="302"/>
      <c r="Q80" s="302"/>
      <c r="R80" s="302"/>
      <c r="S80" s="302"/>
      <c r="T80" s="302"/>
      <c r="U80" s="302"/>
      <c r="V80" s="302"/>
      <c r="W80" s="302"/>
      <c r="X80" s="303"/>
      <c r="Y80" s="351">
        <v>0.08</v>
      </c>
      <c r="Z80" s="349"/>
      <c r="AA80" s="349"/>
      <c r="AB80" s="349"/>
      <c r="AC80" s="350"/>
      <c r="AD80" s="354">
        <f t="shared" si="0"/>
        <v>158.91200000000001</v>
      </c>
      <c r="AE80" s="355"/>
      <c r="AF80" s="355"/>
      <c r="AG80" s="355"/>
      <c r="AH80" s="355"/>
      <c r="AI80" s="355"/>
      <c r="AJ80" s="356"/>
    </row>
    <row r="81" spans="1:36" ht="12.75">
      <c r="A81" s="316" t="s">
        <v>127</v>
      </c>
      <c r="B81" s="316"/>
      <c r="C81" s="316"/>
      <c r="D81" s="316"/>
      <c r="E81" s="316"/>
      <c r="F81" s="316"/>
      <c r="G81" s="316"/>
      <c r="H81" s="316"/>
      <c r="I81" s="316"/>
      <c r="J81" s="316"/>
      <c r="K81" s="316"/>
      <c r="L81" s="316"/>
      <c r="M81" s="316"/>
      <c r="N81" s="316"/>
      <c r="O81" s="316"/>
      <c r="P81" s="316"/>
      <c r="Q81" s="316"/>
      <c r="R81" s="316"/>
      <c r="S81" s="316"/>
      <c r="T81" s="316"/>
      <c r="U81" s="316"/>
      <c r="V81" s="316"/>
      <c r="W81" s="316"/>
      <c r="X81" s="317"/>
      <c r="Y81" s="468">
        <f>SUM(Y73:AC80)</f>
        <v>0.36800000000000005</v>
      </c>
      <c r="Z81" s="469"/>
      <c r="AA81" s="469"/>
      <c r="AB81" s="469"/>
      <c r="AC81" s="470"/>
      <c r="AD81" s="318">
        <f>SUM(AD73:AJ80)</f>
        <v>730.99520000000018</v>
      </c>
      <c r="AE81" s="319"/>
      <c r="AF81" s="319"/>
      <c r="AG81" s="319"/>
      <c r="AH81" s="319"/>
      <c r="AI81" s="319"/>
      <c r="AJ81" s="320"/>
    </row>
    <row r="82" spans="1:36" ht="12.7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7"/>
      <c r="Z82" s="48"/>
      <c r="AA82" s="48"/>
      <c r="AB82" s="48"/>
      <c r="AC82" s="48"/>
      <c r="AD82" s="49"/>
      <c r="AE82" s="49"/>
      <c r="AF82" s="49"/>
      <c r="AG82" s="49"/>
      <c r="AH82" s="49"/>
      <c r="AI82" s="49"/>
      <c r="AJ82" s="49"/>
    </row>
    <row r="83" spans="1:36" ht="12.75">
      <c r="A83" s="471" t="s">
        <v>135</v>
      </c>
      <c r="B83" s="472"/>
      <c r="C83" s="472"/>
      <c r="D83" s="472"/>
      <c r="E83" s="472"/>
      <c r="F83" s="472"/>
      <c r="G83" s="472"/>
      <c r="H83" s="472"/>
      <c r="I83" s="472"/>
      <c r="J83" s="472"/>
      <c r="K83" s="472"/>
      <c r="L83" s="472"/>
      <c r="M83" s="472"/>
      <c r="N83" s="472"/>
      <c r="O83" s="472"/>
      <c r="P83" s="472"/>
      <c r="Q83" s="472"/>
      <c r="R83" s="472"/>
      <c r="S83" s="472"/>
      <c r="T83" s="472"/>
      <c r="U83" s="472"/>
      <c r="V83" s="472"/>
      <c r="W83" s="472"/>
      <c r="X83" s="472"/>
      <c r="Y83" s="472"/>
      <c r="Z83" s="472"/>
      <c r="AA83" s="472"/>
      <c r="AB83" s="472"/>
      <c r="AC83" s="472"/>
      <c r="AD83" s="472"/>
      <c r="AE83" s="472"/>
      <c r="AF83" s="472"/>
      <c r="AG83" s="472"/>
      <c r="AH83" s="472"/>
      <c r="AI83" s="472"/>
      <c r="AJ83" s="473"/>
    </row>
    <row r="84" spans="1:36" ht="12.75">
      <c r="A84" s="459" t="s">
        <v>136</v>
      </c>
      <c r="B84" s="460"/>
      <c r="C84" s="474" t="s">
        <v>137</v>
      </c>
      <c r="D84" s="475"/>
      <c r="E84" s="475"/>
      <c r="F84" s="475"/>
      <c r="G84" s="475"/>
      <c r="H84" s="475"/>
      <c r="I84" s="475"/>
      <c r="J84" s="475"/>
      <c r="K84" s="475"/>
      <c r="L84" s="475"/>
      <c r="M84" s="475"/>
      <c r="N84" s="475"/>
      <c r="O84" s="475"/>
      <c r="P84" s="475"/>
      <c r="Q84" s="475"/>
      <c r="R84" s="475"/>
      <c r="S84" s="475"/>
      <c r="T84" s="475"/>
      <c r="U84" s="475"/>
      <c r="V84" s="475"/>
      <c r="W84" s="475"/>
      <c r="X84" s="475"/>
      <c r="Y84" s="475"/>
      <c r="Z84" s="475"/>
      <c r="AA84" s="475"/>
      <c r="AB84" s="475"/>
      <c r="AC84" s="476"/>
      <c r="AD84" s="459" t="s">
        <v>115</v>
      </c>
      <c r="AE84" s="461"/>
      <c r="AF84" s="461"/>
      <c r="AG84" s="461"/>
      <c r="AH84" s="461"/>
      <c r="AI84" s="461"/>
      <c r="AJ84" s="460"/>
    </row>
    <row r="85" spans="1:36" ht="12.75">
      <c r="A85" s="314" t="s">
        <v>0</v>
      </c>
      <c r="B85" s="214"/>
      <c r="C85" s="301" t="s">
        <v>138</v>
      </c>
      <c r="D85" s="302"/>
      <c r="E85" s="30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T85" s="302"/>
      <c r="U85" s="302"/>
      <c r="V85" s="302"/>
      <c r="W85" s="302"/>
      <c r="X85" s="302"/>
      <c r="Y85" s="302"/>
      <c r="Z85" s="302"/>
      <c r="AA85" s="302"/>
      <c r="AB85" s="302"/>
      <c r="AC85" s="303"/>
      <c r="AD85" s="354">
        <f>(4*2*22)-(AD55*6%)</f>
        <v>84.320000000000007</v>
      </c>
      <c r="AE85" s="355"/>
      <c r="AF85" s="355"/>
      <c r="AG85" s="355"/>
      <c r="AH85" s="355"/>
      <c r="AI85" s="355"/>
      <c r="AJ85" s="356"/>
    </row>
    <row r="86" spans="1:36" ht="12.75">
      <c r="A86" s="314" t="s">
        <v>1</v>
      </c>
      <c r="B86" s="214"/>
      <c r="C86" s="301" t="s">
        <v>139</v>
      </c>
      <c r="D86" s="302"/>
      <c r="E86" s="302"/>
      <c r="F86" s="302"/>
      <c r="G86" s="302"/>
      <c r="H86" s="302"/>
      <c r="I86" s="302"/>
      <c r="J86" s="302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02"/>
      <c r="V86" s="302"/>
      <c r="W86" s="302"/>
      <c r="X86" s="302"/>
      <c r="Y86" s="302"/>
      <c r="Z86" s="302"/>
      <c r="AA86" s="302"/>
      <c r="AB86" s="302"/>
      <c r="AC86" s="303"/>
      <c r="AD86" s="354">
        <f>(18*22)*80%</f>
        <v>316.8</v>
      </c>
      <c r="AE86" s="355"/>
      <c r="AF86" s="355"/>
      <c r="AG86" s="355"/>
      <c r="AH86" s="355"/>
      <c r="AI86" s="355"/>
      <c r="AJ86" s="356"/>
    </row>
    <row r="87" spans="1:36" ht="12.75">
      <c r="A87" s="314" t="s">
        <v>2</v>
      </c>
      <c r="B87" s="214"/>
      <c r="C87" s="301" t="s">
        <v>140</v>
      </c>
      <c r="D87" s="302"/>
      <c r="E87" s="302"/>
      <c r="F87" s="302"/>
      <c r="G87" s="302"/>
      <c r="H87" s="302"/>
      <c r="I87" s="302"/>
      <c r="J87" s="302"/>
      <c r="K87" s="302"/>
      <c r="L87" s="302"/>
      <c r="M87" s="302"/>
      <c r="N87" s="302"/>
      <c r="O87" s="302"/>
      <c r="P87" s="302"/>
      <c r="Q87" s="302"/>
      <c r="R87" s="302"/>
      <c r="S87" s="302"/>
      <c r="T87" s="302"/>
      <c r="U87" s="302"/>
      <c r="V87" s="302"/>
      <c r="W87" s="302"/>
      <c r="X87" s="302"/>
      <c r="Y87" s="302"/>
      <c r="Z87" s="302"/>
      <c r="AA87" s="302"/>
      <c r="AB87" s="302"/>
      <c r="AC87" s="303"/>
      <c r="AD87" s="354">
        <f>Y87*(AD$55+AD$56)</f>
        <v>0</v>
      </c>
      <c r="AE87" s="355"/>
      <c r="AF87" s="355"/>
      <c r="AG87" s="355"/>
      <c r="AH87" s="355"/>
      <c r="AI87" s="355"/>
      <c r="AJ87" s="356"/>
    </row>
    <row r="88" spans="1:36" ht="12.75">
      <c r="A88" s="314" t="s">
        <v>3</v>
      </c>
      <c r="B88" s="214"/>
      <c r="C88" s="301" t="s">
        <v>141</v>
      </c>
      <c r="D88" s="302"/>
      <c r="E88" s="302"/>
      <c r="F88" s="302"/>
      <c r="G88" s="302"/>
      <c r="H88" s="302"/>
      <c r="I88" s="302"/>
      <c r="J88" s="302"/>
      <c r="K88" s="302"/>
      <c r="L88" s="302"/>
      <c r="M88" s="302"/>
      <c r="N88" s="302"/>
      <c r="O88" s="302"/>
      <c r="P88" s="302"/>
      <c r="Q88" s="302"/>
      <c r="R88" s="302"/>
      <c r="S88" s="302"/>
      <c r="T88" s="302"/>
      <c r="U88" s="302"/>
      <c r="V88" s="302"/>
      <c r="W88" s="302"/>
      <c r="X88" s="302"/>
      <c r="Y88" s="302"/>
      <c r="Z88" s="302"/>
      <c r="AA88" s="302"/>
      <c r="AB88" s="302"/>
      <c r="AC88" s="303"/>
      <c r="AD88" s="354">
        <v>0</v>
      </c>
      <c r="AE88" s="355"/>
      <c r="AF88" s="355"/>
      <c r="AG88" s="355"/>
      <c r="AH88" s="355"/>
      <c r="AI88" s="355"/>
      <c r="AJ88" s="356"/>
    </row>
    <row r="89" spans="1:36" ht="12.75">
      <c r="A89" s="316" t="s">
        <v>127</v>
      </c>
      <c r="B89" s="316"/>
      <c r="C89" s="316"/>
      <c r="D89" s="316"/>
      <c r="E89" s="316"/>
      <c r="F89" s="316"/>
      <c r="G89" s="316"/>
      <c r="H89" s="316"/>
      <c r="I89" s="316"/>
      <c r="J89" s="316"/>
      <c r="K89" s="316"/>
      <c r="L89" s="316"/>
      <c r="M89" s="316"/>
      <c r="N89" s="316"/>
      <c r="O89" s="316"/>
      <c r="P89" s="316"/>
      <c r="Q89" s="316"/>
      <c r="R89" s="316"/>
      <c r="S89" s="316"/>
      <c r="T89" s="316"/>
      <c r="U89" s="316"/>
      <c r="V89" s="316"/>
      <c r="W89" s="316"/>
      <c r="X89" s="316"/>
      <c r="Y89" s="316"/>
      <c r="Z89" s="316"/>
      <c r="AA89" s="316"/>
      <c r="AB89" s="316"/>
      <c r="AC89" s="317"/>
      <c r="AD89" s="318">
        <f>SUM(AD85:AJ88)</f>
        <v>401.12</v>
      </c>
      <c r="AE89" s="319"/>
      <c r="AF89" s="319"/>
      <c r="AG89" s="319"/>
      <c r="AH89" s="319"/>
      <c r="AI89" s="319"/>
      <c r="AJ89" s="320"/>
    </row>
    <row r="90" spans="1:36" ht="9" customHeight="1">
      <c r="A90" s="299"/>
      <c r="B90" s="299"/>
      <c r="C90" s="299"/>
      <c r="D90" s="299"/>
      <c r="E90" s="299"/>
      <c r="F90" s="299"/>
      <c r="G90" s="299"/>
      <c r="H90" s="299"/>
      <c r="I90" s="299"/>
      <c r="J90" s="299"/>
      <c r="K90" s="299"/>
      <c r="L90" s="299"/>
      <c r="M90" s="299"/>
      <c r="N90" s="299"/>
      <c r="O90" s="299"/>
      <c r="P90" s="299"/>
      <c r="Q90" s="299"/>
      <c r="R90" s="299"/>
      <c r="S90" s="299"/>
      <c r="T90" s="299"/>
      <c r="U90" s="299"/>
      <c r="V90" s="299"/>
      <c r="W90" s="299"/>
      <c r="X90" s="299"/>
      <c r="Y90" s="299"/>
      <c r="Z90" s="299"/>
      <c r="AA90" s="299"/>
      <c r="AB90" s="299"/>
      <c r="AC90" s="299"/>
      <c r="AD90" s="299"/>
      <c r="AE90" s="299"/>
      <c r="AF90" s="299"/>
      <c r="AG90" s="299"/>
      <c r="AH90" s="299"/>
      <c r="AI90" s="299"/>
      <c r="AJ90" s="299"/>
    </row>
    <row r="91" spans="1:36" ht="12.75">
      <c r="A91" s="462" t="s">
        <v>142</v>
      </c>
      <c r="B91" s="463"/>
      <c r="C91" s="463"/>
      <c r="D91" s="463"/>
      <c r="E91" s="463"/>
      <c r="F91" s="463"/>
      <c r="G91" s="463"/>
      <c r="H91" s="463"/>
      <c r="I91" s="463"/>
      <c r="J91" s="463"/>
      <c r="K91" s="463"/>
      <c r="L91" s="463"/>
      <c r="M91" s="463"/>
      <c r="N91" s="463"/>
      <c r="O91" s="463"/>
      <c r="P91" s="463"/>
      <c r="Q91" s="463"/>
      <c r="R91" s="463"/>
      <c r="S91" s="463"/>
      <c r="T91" s="463"/>
      <c r="U91" s="463"/>
      <c r="V91" s="463"/>
      <c r="W91" s="463"/>
      <c r="X91" s="463"/>
      <c r="Y91" s="463"/>
      <c r="Z91" s="463"/>
      <c r="AA91" s="463"/>
      <c r="AB91" s="463"/>
      <c r="AC91" s="463"/>
      <c r="AD91" s="463"/>
      <c r="AE91" s="463"/>
      <c r="AF91" s="463"/>
      <c r="AG91" s="463"/>
      <c r="AH91" s="463"/>
      <c r="AI91" s="463"/>
      <c r="AJ91" s="464"/>
    </row>
    <row r="92" spans="1:36" ht="12.75">
      <c r="A92" s="459">
        <v>2</v>
      </c>
      <c r="B92" s="460"/>
      <c r="C92" s="459" t="s">
        <v>143</v>
      </c>
      <c r="D92" s="461"/>
      <c r="E92" s="461"/>
      <c r="F92" s="461"/>
      <c r="G92" s="461"/>
      <c r="H92" s="461"/>
      <c r="I92" s="461"/>
      <c r="J92" s="461"/>
      <c r="K92" s="461"/>
      <c r="L92" s="461"/>
      <c r="M92" s="461"/>
      <c r="N92" s="461"/>
      <c r="O92" s="461"/>
      <c r="P92" s="461"/>
      <c r="Q92" s="461"/>
      <c r="R92" s="461"/>
      <c r="S92" s="461"/>
      <c r="T92" s="461"/>
      <c r="U92" s="461"/>
      <c r="V92" s="461"/>
      <c r="W92" s="461"/>
      <c r="X92" s="461"/>
      <c r="Y92" s="461"/>
      <c r="Z92" s="461"/>
      <c r="AA92" s="461"/>
      <c r="AB92" s="461"/>
      <c r="AC92" s="460"/>
      <c r="AD92" s="459" t="s">
        <v>115</v>
      </c>
      <c r="AE92" s="461"/>
      <c r="AF92" s="461"/>
      <c r="AG92" s="461"/>
      <c r="AH92" s="461"/>
      <c r="AI92" s="461"/>
      <c r="AJ92" s="460"/>
    </row>
    <row r="93" spans="1:36" ht="12.75">
      <c r="A93" s="314" t="s">
        <v>124</v>
      </c>
      <c r="B93" s="214"/>
      <c r="C93" s="301" t="s">
        <v>144</v>
      </c>
      <c r="D93" s="302"/>
      <c r="E93" s="302"/>
      <c r="F93" s="302"/>
      <c r="G93" s="302"/>
      <c r="H93" s="302"/>
      <c r="I93" s="302"/>
      <c r="J93" s="302"/>
      <c r="K93" s="302"/>
      <c r="L93" s="302"/>
      <c r="M93" s="302"/>
      <c r="N93" s="302"/>
      <c r="O93" s="302"/>
      <c r="P93" s="302"/>
      <c r="Q93" s="302"/>
      <c r="R93" s="302"/>
      <c r="S93" s="302"/>
      <c r="T93" s="302"/>
      <c r="U93" s="302"/>
      <c r="V93" s="302"/>
      <c r="W93" s="302"/>
      <c r="X93" s="302"/>
      <c r="Y93" s="302"/>
      <c r="Z93" s="302"/>
      <c r="AA93" s="302"/>
      <c r="AB93" s="302"/>
      <c r="AC93" s="303"/>
      <c r="AD93" s="354">
        <f>AD69</f>
        <v>220.71089040000001</v>
      </c>
      <c r="AE93" s="355"/>
      <c r="AF93" s="355"/>
      <c r="AG93" s="355"/>
      <c r="AH93" s="355"/>
      <c r="AI93" s="355"/>
      <c r="AJ93" s="356"/>
    </row>
    <row r="94" spans="1:36" ht="12.75">
      <c r="A94" s="314" t="s">
        <v>129</v>
      </c>
      <c r="B94" s="214"/>
      <c r="C94" s="301" t="s">
        <v>130</v>
      </c>
      <c r="D94" s="302"/>
      <c r="E94" s="302"/>
      <c r="F94" s="302"/>
      <c r="G94" s="302"/>
      <c r="H94" s="302"/>
      <c r="I94" s="302"/>
      <c r="J94" s="302"/>
      <c r="K94" s="302"/>
      <c r="L94" s="302"/>
      <c r="M94" s="302"/>
      <c r="N94" s="302"/>
      <c r="O94" s="302"/>
      <c r="P94" s="302"/>
      <c r="Q94" s="302"/>
      <c r="R94" s="302"/>
      <c r="S94" s="302"/>
      <c r="T94" s="302"/>
      <c r="U94" s="302"/>
      <c r="V94" s="302"/>
      <c r="W94" s="302"/>
      <c r="X94" s="302"/>
      <c r="Y94" s="302"/>
      <c r="Z94" s="302"/>
      <c r="AA94" s="302"/>
      <c r="AB94" s="302"/>
      <c r="AC94" s="303"/>
      <c r="AD94" s="354">
        <f>AD81</f>
        <v>730.99520000000018</v>
      </c>
      <c r="AE94" s="355"/>
      <c r="AF94" s="355"/>
      <c r="AG94" s="355"/>
      <c r="AH94" s="355"/>
      <c r="AI94" s="355"/>
      <c r="AJ94" s="356"/>
    </row>
    <row r="95" spans="1:36" ht="12.75">
      <c r="A95" s="314" t="s">
        <v>136</v>
      </c>
      <c r="B95" s="214"/>
      <c r="C95" s="301" t="s">
        <v>145</v>
      </c>
      <c r="D95" s="302"/>
      <c r="E95" s="302"/>
      <c r="F95" s="302"/>
      <c r="G95" s="302"/>
      <c r="H95" s="302"/>
      <c r="I95" s="302"/>
      <c r="J95" s="302"/>
      <c r="K95" s="302"/>
      <c r="L95" s="302"/>
      <c r="M95" s="302"/>
      <c r="N95" s="302"/>
      <c r="O95" s="302"/>
      <c r="P95" s="302"/>
      <c r="Q95" s="302"/>
      <c r="R95" s="302"/>
      <c r="S95" s="302"/>
      <c r="T95" s="302"/>
      <c r="U95" s="302"/>
      <c r="V95" s="302"/>
      <c r="W95" s="302"/>
      <c r="X95" s="302"/>
      <c r="Y95" s="302"/>
      <c r="Z95" s="302"/>
      <c r="AA95" s="302"/>
      <c r="AB95" s="302"/>
      <c r="AC95" s="303"/>
      <c r="AD95" s="354">
        <f>AD89</f>
        <v>401.12</v>
      </c>
      <c r="AE95" s="355"/>
      <c r="AF95" s="355"/>
      <c r="AG95" s="355"/>
      <c r="AH95" s="355"/>
      <c r="AI95" s="355"/>
      <c r="AJ95" s="356"/>
    </row>
    <row r="96" spans="1:36" ht="12.75">
      <c r="A96" s="316" t="s">
        <v>127</v>
      </c>
      <c r="B96" s="316"/>
      <c r="C96" s="316"/>
      <c r="D96" s="316"/>
      <c r="E96" s="316"/>
      <c r="F96" s="316"/>
      <c r="G96" s="316"/>
      <c r="H96" s="316"/>
      <c r="I96" s="316"/>
      <c r="J96" s="316"/>
      <c r="K96" s="316"/>
      <c r="L96" s="316"/>
      <c r="M96" s="316"/>
      <c r="N96" s="316"/>
      <c r="O96" s="316"/>
      <c r="P96" s="316"/>
      <c r="Q96" s="316"/>
      <c r="R96" s="316"/>
      <c r="S96" s="316"/>
      <c r="T96" s="316"/>
      <c r="U96" s="316"/>
      <c r="V96" s="316"/>
      <c r="W96" s="316"/>
      <c r="X96" s="316"/>
      <c r="Y96" s="316"/>
      <c r="Z96" s="316"/>
      <c r="AA96" s="316"/>
      <c r="AB96" s="316"/>
      <c r="AC96" s="317"/>
      <c r="AD96" s="318">
        <f>SUM(AD93:AJ95)</f>
        <v>1352.8260904000003</v>
      </c>
      <c r="AE96" s="319"/>
      <c r="AF96" s="319"/>
      <c r="AG96" s="319"/>
      <c r="AH96" s="319"/>
      <c r="AI96" s="319"/>
      <c r="AJ96" s="320"/>
    </row>
    <row r="97" spans="1:36" ht="9" customHeight="1">
      <c r="A97" s="299"/>
      <c r="B97" s="299"/>
      <c r="C97" s="299"/>
      <c r="D97" s="299"/>
      <c r="E97" s="299"/>
      <c r="F97" s="299"/>
      <c r="G97" s="299"/>
      <c r="H97" s="299"/>
      <c r="I97" s="299"/>
      <c r="J97" s="299"/>
      <c r="K97" s="299"/>
      <c r="L97" s="299"/>
      <c r="M97" s="299"/>
      <c r="N97" s="299"/>
      <c r="O97" s="299"/>
      <c r="P97" s="299"/>
      <c r="Q97" s="299"/>
      <c r="R97" s="299"/>
      <c r="S97" s="299"/>
      <c r="T97" s="299"/>
      <c r="U97" s="299"/>
      <c r="V97" s="299"/>
      <c r="W97" s="299"/>
      <c r="X97" s="299"/>
      <c r="Y97" s="299"/>
      <c r="Z97" s="299"/>
      <c r="AA97" s="299"/>
      <c r="AB97" s="299"/>
      <c r="AC97" s="299"/>
      <c r="AD97" s="299"/>
      <c r="AE97" s="299"/>
      <c r="AF97" s="299"/>
      <c r="AG97" s="299"/>
      <c r="AH97" s="299"/>
      <c r="AI97" s="299"/>
      <c r="AJ97" s="299"/>
    </row>
    <row r="98" spans="1:36" ht="12.75">
      <c r="A98" s="477" t="s">
        <v>146</v>
      </c>
      <c r="B98" s="478"/>
      <c r="C98" s="478"/>
      <c r="D98" s="478"/>
      <c r="E98" s="478"/>
      <c r="F98" s="478"/>
      <c r="G98" s="478"/>
      <c r="H98" s="478"/>
      <c r="I98" s="478"/>
      <c r="J98" s="478"/>
      <c r="K98" s="478"/>
      <c r="L98" s="478"/>
      <c r="M98" s="478"/>
      <c r="N98" s="478"/>
      <c r="O98" s="478"/>
      <c r="P98" s="478"/>
      <c r="Q98" s="478"/>
      <c r="R98" s="478"/>
      <c r="S98" s="478"/>
      <c r="T98" s="478"/>
      <c r="U98" s="478"/>
      <c r="V98" s="478"/>
      <c r="W98" s="478"/>
      <c r="X98" s="478"/>
      <c r="Y98" s="478"/>
      <c r="Z98" s="478"/>
      <c r="AA98" s="478"/>
      <c r="AB98" s="478"/>
      <c r="AC98" s="478"/>
      <c r="AD98" s="478"/>
      <c r="AE98" s="478"/>
      <c r="AF98" s="478"/>
      <c r="AG98" s="478"/>
      <c r="AH98" s="478"/>
      <c r="AI98" s="478"/>
      <c r="AJ98" s="479"/>
    </row>
    <row r="99" spans="1:36" ht="12.75">
      <c r="A99" s="459">
        <v>3</v>
      </c>
      <c r="B99" s="460"/>
      <c r="C99" s="474" t="s">
        <v>147</v>
      </c>
      <c r="D99" s="475"/>
      <c r="E99" s="475"/>
      <c r="F99" s="475"/>
      <c r="G99" s="475"/>
      <c r="H99" s="475"/>
      <c r="I99" s="475"/>
      <c r="J99" s="475"/>
      <c r="K99" s="475"/>
      <c r="L99" s="475"/>
      <c r="M99" s="475"/>
      <c r="N99" s="475"/>
      <c r="O99" s="475"/>
      <c r="P99" s="475"/>
      <c r="Q99" s="475"/>
      <c r="R99" s="475"/>
      <c r="S99" s="475"/>
      <c r="T99" s="475"/>
      <c r="U99" s="475"/>
      <c r="V99" s="475"/>
      <c r="W99" s="475"/>
      <c r="X99" s="476"/>
      <c r="Y99" s="459" t="s">
        <v>114</v>
      </c>
      <c r="Z99" s="461"/>
      <c r="AA99" s="461"/>
      <c r="AB99" s="461"/>
      <c r="AC99" s="460"/>
      <c r="AD99" s="459" t="s">
        <v>115</v>
      </c>
      <c r="AE99" s="461"/>
      <c r="AF99" s="461"/>
      <c r="AG99" s="461"/>
      <c r="AH99" s="461"/>
      <c r="AI99" s="461"/>
      <c r="AJ99" s="460"/>
    </row>
    <row r="100" spans="1:36" ht="12.75">
      <c r="A100" s="314" t="s">
        <v>0</v>
      </c>
      <c r="B100" s="214"/>
      <c r="C100" s="301" t="s">
        <v>148</v>
      </c>
      <c r="D100" s="302"/>
      <c r="E100" s="302"/>
      <c r="F100" s="302"/>
      <c r="G100" s="302"/>
      <c r="H100" s="302"/>
      <c r="I100" s="302"/>
      <c r="J100" s="302"/>
      <c r="K100" s="302"/>
      <c r="L100" s="302"/>
      <c r="M100" s="302"/>
      <c r="N100" s="302"/>
      <c r="O100" s="302"/>
      <c r="P100" s="302"/>
      <c r="Q100" s="302"/>
      <c r="R100" s="302"/>
      <c r="S100" s="302"/>
      <c r="T100" s="302"/>
      <c r="U100" s="302"/>
      <c r="V100" s="302"/>
      <c r="W100" s="302"/>
      <c r="X100" s="303"/>
      <c r="Y100" s="480">
        <v>4.1999999999999997E-3</v>
      </c>
      <c r="Z100" s="481"/>
      <c r="AA100" s="481"/>
      <c r="AB100" s="481"/>
      <c r="AC100" s="482"/>
      <c r="AD100" s="354">
        <f>Y100*(AD$55+AD$56)</f>
        <v>8.3428799999999992</v>
      </c>
      <c r="AE100" s="355"/>
      <c r="AF100" s="355"/>
      <c r="AG100" s="355"/>
      <c r="AH100" s="355"/>
      <c r="AI100" s="355"/>
      <c r="AJ100" s="356"/>
    </row>
    <row r="101" spans="1:36" ht="12.75">
      <c r="A101" s="314" t="s">
        <v>1</v>
      </c>
      <c r="B101" s="214"/>
      <c r="C101" s="301" t="s">
        <v>149</v>
      </c>
      <c r="D101" s="302"/>
      <c r="E101" s="302"/>
      <c r="F101" s="302"/>
      <c r="G101" s="302"/>
      <c r="H101" s="302"/>
      <c r="I101" s="302"/>
      <c r="J101" s="302"/>
      <c r="K101" s="302"/>
      <c r="L101" s="302"/>
      <c r="M101" s="302"/>
      <c r="N101" s="302"/>
      <c r="O101" s="302"/>
      <c r="P101" s="302"/>
      <c r="Q101" s="302"/>
      <c r="R101" s="302"/>
      <c r="S101" s="302"/>
      <c r="T101" s="302"/>
      <c r="U101" s="302"/>
      <c r="V101" s="302"/>
      <c r="W101" s="302"/>
      <c r="X101" s="303"/>
      <c r="Y101" s="480">
        <v>3.3599999999999998E-4</v>
      </c>
      <c r="Z101" s="481"/>
      <c r="AA101" s="481"/>
      <c r="AB101" s="481"/>
      <c r="AC101" s="482"/>
      <c r="AD101" s="354">
        <f t="shared" ref="AD101:AD105" si="1">Y101*(AD$55+AD$56)</f>
        <v>0.66743039999999998</v>
      </c>
      <c r="AE101" s="355"/>
      <c r="AF101" s="355"/>
      <c r="AG101" s="355"/>
      <c r="AH101" s="355"/>
      <c r="AI101" s="355"/>
      <c r="AJ101" s="356"/>
    </row>
    <row r="102" spans="1:36" ht="12.75">
      <c r="A102" s="314" t="s">
        <v>2</v>
      </c>
      <c r="B102" s="214"/>
      <c r="C102" s="301" t="s">
        <v>150</v>
      </c>
      <c r="D102" s="302"/>
      <c r="E102" s="302"/>
      <c r="F102" s="302"/>
      <c r="G102" s="302"/>
      <c r="H102" s="302"/>
      <c r="I102" s="302"/>
      <c r="J102" s="302"/>
      <c r="K102" s="302"/>
      <c r="L102" s="302"/>
      <c r="M102" s="302"/>
      <c r="N102" s="302"/>
      <c r="O102" s="302"/>
      <c r="P102" s="302"/>
      <c r="Q102" s="302"/>
      <c r="R102" s="302"/>
      <c r="S102" s="302"/>
      <c r="T102" s="302"/>
      <c r="U102" s="302"/>
      <c r="V102" s="302"/>
      <c r="W102" s="302"/>
      <c r="X102" s="303"/>
      <c r="Y102" s="480">
        <v>9.9999999999999995E-7</v>
      </c>
      <c r="Z102" s="481"/>
      <c r="AA102" s="481"/>
      <c r="AB102" s="481"/>
      <c r="AC102" s="482"/>
      <c r="AD102" s="354">
        <f t="shared" si="1"/>
        <v>1.9864000000000001E-3</v>
      </c>
      <c r="AE102" s="355"/>
      <c r="AF102" s="355"/>
      <c r="AG102" s="355"/>
      <c r="AH102" s="355"/>
      <c r="AI102" s="355"/>
      <c r="AJ102" s="356"/>
    </row>
    <row r="103" spans="1:36" ht="12.75">
      <c r="A103" s="314" t="s">
        <v>3</v>
      </c>
      <c r="B103" s="214"/>
      <c r="C103" s="301" t="s">
        <v>151</v>
      </c>
      <c r="D103" s="302"/>
      <c r="E103" s="302"/>
      <c r="F103" s="302"/>
      <c r="G103" s="302"/>
      <c r="H103" s="302"/>
      <c r="I103" s="302"/>
      <c r="J103" s="302"/>
      <c r="K103" s="302"/>
      <c r="L103" s="302"/>
      <c r="M103" s="302"/>
      <c r="N103" s="302"/>
      <c r="O103" s="302"/>
      <c r="P103" s="302"/>
      <c r="Q103" s="302"/>
      <c r="R103" s="302"/>
      <c r="S103" s="302"/>
      <c r="T103" s="302"/>
      <c r="U103" s="302"/>
      <c r="V103" s="302"/>
      <c r="W103" s="302"/>
      <c r="X103" s="303"/>
      <c r="Y103" s="480">
        <v>1.9400000000000001E-2</v>
      </c>
      <c r="Z103" s="481"/>
      <c r="AA103" s="481"/>
      <c r="AB103" s="481"/>
      <c r="AC103" s="482"/>
      <c r="AD103" s="354">
        <f t="shared" si="1"/>
        <v>38.536160000000002</v>
      </c>
      <c r="AE103" s="355"/>
      <c r="AF103" s="355"/>
      <c r="AG103" s="355"/>
      <c r="AH103" s="355"/>
      <c r="AI103" s="355"/>
      <c r="AJ103" s="356"/>
    </row>
    <row r="104" spans="1:36" ht="12.75">
      <c r="A104" s="314" t="s">
        <v>6</v>
      </c>
      <c r="B104" s="214"/>
      <c r="C104" s="486" t="s">
        <v>152</v>
      </c>
      <c r="D104" s="487"/>
      <c r="E104" s="487"/>
      <c r="F104" s="487"/>
      <c r="G104" s="487"/>
      <c r="H104" s="487"/>
      <c r="I104" s="487"/>
      <c r="J104" s="487"/>
      <c r="K104" s="487"/>
      <c r="L104" s="487"/>
      <c r="M104" s="487"/>
      <c r="N104" s="487"/>
      <c r="O104" s="487"/>
      <c r="P104" s="487"/>
      <c r="Q104" s="487"/>
      <c r="R104" s="487"/>
      <c r="S104" s="487"/>
      <c r="T104" s="487"/>
      <c r="U104" s="487"/>
      <c r="V104" s="487"/>
      <c r="W104" s="487"/>
      <c r="X104" s="488"/>
      <c r="Y104" s="480">
        <v>7.1000000000000004E-3</v>
      </c>
      <c r="Z104" s="481"/>
      <c r="AA104" s="481"/>
      <c r="AB104" s="481"/>
      <c r="AC104" s="482"/>
      <c r="AD104" s="354">
        <f t="shared" si="1"/>
        <v>14.103440000000001</v>
      </c>
      <c r="AE104" s="355"/>
      <c r="AF104" s="355"/>
      <c r="AG104" s="355"/>
      <c r="AH104" s="355"/>
      <c r="AI104" s="355"/>
      <c r="AJ104" s="356"/>
    </row>
    <row r="105" spans="1:36" ht="12.75">
      <c r="A105" s="314" t="s">
        <v>7</v>
      </c>
      <c r="B105" s="214"/>
      <c r="C105" s="301" t="s">
        <v>153</v>
      </c>
      <c r="D105" s="302"/>
      <c r="E105" s="302"/>
      <c r="F105" s="302"/>
      <c r="G105" s="302"/>
      <c r="H105" s="302"/>
      <c r="I105" s="302"/>
      <c r="J105" s="302"/>
      <c r="K105" s="302"/>
      <c r="L105" s="302"/>
      <c r="M105" s="302"/>
      <c r="N105" s="302"/>
      <c r="O105" s="302"/>
      <c r="P105" s="302"/>
      <c r="Q105" s="302"/>
      <c r="R105" s="302"/>
      <c r="S105" s="302"/>
      <c r="T105" s="302"/>
      <c r="U105" s="302"/>
      <c r="V105" s="302"/>
      <c r="W105" s="302"/>
      <c r="X105" s="303"/>
      <c r="Y105" s="480">
        <v>1E-4</v>
      </c>
      <c r="Z105" s="481"/>
      <c r="AA105" s="481"/>
      <c r="AB105" s="481"/>
      <c r="AC105" s="482"/>
      <c r="AD105" s="354">
        <f t="shared" si="1"/>
        <v>0.19864000000000001</v>
      </c>
      <c r="AE105" s="355"/>
      <c r="AF105" s="355"/>
      <c r="AG105" s="355"/>
      <c r="AH105" s="355"/>
      <c r="AI105" s="355"/>
      <c r="AJ105" s="356"/>
    </row>
    <row r="106" spans="1:36" ht="12.75">
      <c r="A106" s="316" t="s">
        <v>127</v>
      </c>
      <c r="B106" s="316"/>
      <c r="C106" s="316"/>
      <c r="D106" s="316"/>
      <c r="E106" s="316"/>
      <c r="F106" s="316"/>
      <c r="G106" s="316"/>
      <c r="H106" s="316"/>
      <c r="I106" s="316"/>
      <c r="J106" s="316"/>
      <c r="K106" s="316"/>
      <c r="L106" s="316"/>
      <c r="M106" s="316"/>
      <c r="N106" s="316"/>
      <c r="O106" s="316"/>
      <c r="P106" s="316"/>
      <c r="Q106" s="316"/>
      <c r="R106" s="316"/>
      <c r="S106" s="316"/>
      <c r="T106" s="316"/>
      <c r="U106" s="316"/>
      <c r="V106" s="316"/>
      <c r="W106" s="316"/>
      <c r="X106" s="317"/>
      <c r="Y106" s="483">
        <f>SUM(Y100:AC105)</f>
        <v>3.1137000000000001E-2</v>
      </c>
      <c r="Z106" s="484"/>
      <c r="AA106" s="484"/>
      <c r="AB106" s="484"/>
      <c r="AC106" s="485"/>
      <c r="AD106" s="318">
        <f>SUM(AD100:AJ105)</f>
        <v>61.8505368</v>
      </c>
      <c r="AE106" s="319"/>
      <c r="AF106" s="319"/>
      <c r="AG106" s="319"/>
      <c r="AH106" s="319"/>
      <c r="AI106" s="319"/>
      <c r="AJ106" s="320"/>
    </row>
    <row r="107" spans="1:36" ht="6.75" customHeight="1">
      <c r="A107" s="299"/>
      <c r="B107" s="299"/>
      <c r="C107" s="299"/>
      <c r="D107" s="299"/>
      <c r="E107" s="299"/>
      <c r="F107" s="299"/>
      <c r="G107" s="299"/>
      <c r="H107" s="299"/>
      <c r="I107" s="299"/>
      <c r="J107" s="299"/>
      <c r="K107" s="299"/>
      <c r="L107" s="299"/>
      <c r="M107" s="299"/>
      <c r="N107" s="299"/>
      <c r="O107" s="299"/>
      <c r="P107" s="299"/>
      <c r="Q107" s="299"/>
      <c r="R107" s="299"/>
      <c r="S107" s="299"/>
      <c r="T107" s="299"/>
      <c r="U107" s="299"/>
      <c r="V107" s="299"/>
      <c r="W107" s="299"/>
      <c r="X107" s="299"/>
      <c r="Y107" s="299"/>
      <c r="Z107" s="299"/>
      <c r="AA107" s="299"/>
      <c r="AB107" s="299"/>
      <c r="AC107" s="299"/>
      <c r="AD107" s="299"/>
      <c r="AE107" s="299"/>
      <c r="AF107" s="299"/>
      <c r="AG107" s="299"/>
      <c r="AH107" s="299"/>
      <c r="AI107" s="299"/>
      <c r="AJ107" s="299"/>
    </row>
    <row r="108" spans="1:36" ht="12.75">
      <c r="A108" s="477" t="s">
        <v>154</v>
      </c>
      <c r="B108" s="478"/>
      <c r="C108" s="478"/>
      <c r="D108" s="478"/>
      <c r="E108" s="478"/>
      <c r="F108" s="478"/>
      <c r="G108" s="478"/>
      <c r="H108" s="478"/>
      <c r="I108" s="478"/>
      <c r="J108" s="478"/>
      <c r="K108" s="478"/>
      <c r="L108" s="478"/>
      <c r="M108" s="478"/>
      <c r="N108" s="478"/>
      <c r="O108" s="478"/>
      <c r="P108" s="478"/>
      <c r="Q108" s="478"/>
      <c r="R108" s="478"/>
      <c r="S108" s="478"/>
      <c r="T108" s="478"/>
      <c r="U108" s="478"/>
      <c r="V108" s="478"/>
      <c r="W108" s="478"/>
      <c r="X108" s="478"/>
      <c r="Y108" s="478"/>
      <c r="Z108" s="478"/>
      <c r="AA108" s="478"/>
      <c r="AB108" s="478"/>
      <c r="AC108" s="478"/>
      <c r="AD108" s="478"/>
      <c r="AE108" s="478"/>
      <c r="AF108" s="478"/>
      <c r="AG108" s="478"/>
      <c r="AH108" s="478"/>
      <c r="AI108" s="478"/>
      <c r="AJ108" s="479"/>
    </row>
    <row r="109" spans="1:36" ht="12.75">
      <c r="A109" s="471" t="s">
        <v>155</v>
      </c>
      <c r="B109" s="472"/>
      <c r="C109" s="472"/>
      <c r="D109" s="472"/>
      <c r="E109" s="472"/>
      <c r="F109" s="472"/>
      <c r="G109" s="472"/>
      <c r="H109" s="472"/>
      <c r="I109" s="472"/>
      <c r="J109" s="472"/>
      <c r="K109" s="472"/>
      <c r="L109" s="472"/>
      <c r="M109" s="472"/>
      <c r="N109" s="472"/>
      <c r="O109" s="472"/>
      <c r="P109" s="472"/>
      <c r="Q109" s="472"/>
      <c r="R109" s="472"/>
      <c r="S109" s="472"/>
      <c r="T109" s="472"/>
      <c r="U109" s="472"/>
      <c r="V109" s="472"/>
      <c r="W109" s="472"/>
      <c r="X109" s="472"/>
      <c r="Y109" s="472"/>
      <c r="Z109" s="472"/>
      <c r="AA109" s="472"/>
      <c r="AB109" s="472"/>
      <c r="AC109" s="472"/>
      <c r="AD109" s="472"/>
      <c r="AE109" s="472"/>
      <c r="AF109" s="472"/>
      <c r="AG109" s="472"/>
      <c r="AH109" s="472"/>
      <c r="AI109" s="472"/>
      <c r="AJ109" s="473"/>
    </row>
    <row r="110" spans="1:36" ht="12.75">
      <c r="A110" s="459" t="s">
        <v>14</v>
      </c>
      <c r="B110" s="460"/>
      <c r="C110" s="474" t="s">
        <v>156</v>
      </c>
      <c r="D110" s="475"/>
      <c r="E110" s="475"/>
      <c r="F110" s="475"/>
      <c r="G110" s="475"/>
      <c r="H110" s="475"/>
      <c r="I110" s="475"/>
      <c r="J110" s="475"/>
      <c r="K110" s="475"/>
      <c r="L110" s="475"/>
      <c r="M110" s="475"/>
      <c r="N110" s="475"/>
      <c r="O110" s="475"/>
      <c r="P110" s="475"/>
      <c r="Q110" s="475"/>
      <c r="R110" s="475"/>
      <c r="S110" s="475"/>
      <c r="T110" s="475"/>
      <c r="U110" s="475"/>
      <c r="V110" s="475"/>
      <c r="W110" s="475"/>
      <c r="X110" s="476"/>
      <c r="Y110" s="459" t="s">
        <v>114</v>
      </c>
      <c r="Z110" s="461"/>
      <c r="AA110" s="461"/>
      <c r="AB110" s="461"/>
      <c r="AC110" s="460"/>
      <c r="AD110" s="459" t="s">
        <v>115</v>
      </c>
      <c r="AE110" s="461"/>
      <c r="AF110" s="461"/>
      <c r="AG110" s="461"/>
      <c r="AH110" s="461"/>
      <c r="AI110" s="461"/>
      <c r="AJ110" s="460"/>
    </row>
    <row r="111" spans="1:36" ht="12.75">
      <c r="A111" s="314" t="s">
        <v>0</v>
      </c>
      <c r="B111" s="214"/>
      <c r="C111" s="301" t="s">
        <v>23</v>
      </c>
      <c r="D111" s="302"/>
      <c r="E111" s="302"/>
      <c r="F111" s="302"/>
      <c r="G111" s="302"/>
      <c r="H111" s="302"/>
      <c r="I111" s="302"/>
      <c r="J111" s="302"/>
      <c r="K111" s="302"/>
      <c r="L111" s="302"/>
      <c r="M111" s="302"/>
      <c r="N111" s="302"/>
      <c r="O111" s="302"/>
      <c r="P111" s="302"/>
      <c r="Q111" s="302"/>
      <c r="R111" s="302"/>
      <c r="S111" s="302"/>
      <c r="T111" s="302"/>
      <c r="U111" s="302"/>
      <c r="V111" s="302"/>
      <c r="W111" s="302"/>
      <c r="X111" s="303"/>
      <c r="Y111" s="351">
        <v>8.3333299999999999E-2</v>
      </c>
      <c r="Z111" s="349"/>
      <c r="AA111" s="349"/>
      <c r="AB111" s="349"/>
      <c r="AC111" s="350"/>
      <c r="AD111" s="354">
        <f>Y111*(AD$55+AD$56)</f>
        <v>165.53326712</v>
      </c>
      <c r="AE111" s="355"/>
      <c r="AF111" s="355"/>
      <c r="AG111" s="355"/>
      <c r="AH111" s="355"/>
      <c r="AI111" s="355"/>
      <c r="AJ111" s="356"/>
    </row>
    <row r="112" spans="1:36" ht="12.75">
      <c r="A112" s="314" t="s">
        <v>1</v>
      </c>
      <c r="B112" s="214"/>
      <c r="C112" s="301" t="s">
        <v>156</v>
      </c>
      <c r="D112" s="302"/>
      <c r="E112" s="302"/>
      <c r="F112" s="302"/>
      <c r="G112" s="302"/>
      <c r="H112" s="302"/>
      <c r="I112" s="302"/>
      <c r="J112" s="302"/>
      <c r="K112" s="302"/>
      <c r="L112" s="302"/>
      <c r="M112" s="302"/>
      <c r="N112" s="302"/>
      <c r="O112" s="302"/>
      <c r="P112" s="302"/>
      <c r="Q112" s="302"/>
      <c r="R112" s="302"/>
      <c r="S112" s="302"/>
      <c r="T112" s="302"/>
      <c r="U112" s="302"/>
      <c r="V112" s="302"/>
      <c r="W112" s="302"/>
      <c r="X112" s="303"/>
      <c r="Y112" s="351">
        <v>8.3000000000000001E-3</v>
      </c>
      <c r="Z112" s="352"/>
      <c r="AA112" s="352"/>
      <c r="AB112" s="352"/>
      <c r="AC112" s="353"/>
      <c r="AD112" s="354">
        <f t="shared" ref="AD112:AD116" si="2">Y112*(AD$55+AD$56)</f>
        <v>16.487120000000001</v>
      </c>
      <c r="AE112" s="355"/>
      <c r="AF112" s="355"/>
      <c r="AG112" s="355"/>
      <c r="AH112" s="355"/>
      <c r="AI112" s="355"/>
      <c r="AJ112" s="356"/>
    </row>
    <row r="113" spans="1:36" ht="12.75">
      <c r="A113" s="314" t="s">
        <v>2</v>
      </c>
      <c r="B113" s="214"/>
      <c r="C113" s="301" t="s">
        <v>24</v>
      </c>
      <c r="D113" s="302"/>
      <c r="E113" s="302"/>
      <c r="F113" s="302"/>
      <c r="G113" s="302"/>
      <c r="H113" s="302"/>
      <c r="I113" s="302"/>
      <c r="J113" s="302"/>
      <c r="K113" s="302"/>
      <c r="L113" s="302"/>
      <c r="M113" s="302"/>
      <c r="N113" s="302"/>
      <c r="O113" s="302"/>
      <c r="P113" s="302"/>
      <c r="Q113" s="302"/>
      <c r="R113" s="302"/>
      <c r="S113" s="302"/>
      <c r="T113" s="302"/>
      <c r="U113" s="302"/>
      <c r="V113" s="302"/>
      <c r="W113" s="302"/>
      <c r="X113" s="303"/>
      <c r="Y113" s="351">
        <v>2.0000000000000001E-4</v>
      </c>
      <c r="Z113" s="352"/>
      <c r="AA113" s="352"/>
      <c r="AB113" s="352"/>
      <c r="AC113" s="353"/>
      <c r="AD113" s="354">
        <f t="shared" si="2"/>
        <v>0.39728000000000002</v>
      </c>
      <c r="AE113" s="355"/>
      <c r="AF113" s="355"/>
      <c r="AG113" s="355"/>
      <c r="AH113" s="355"/>
      <c r="AI113" s="355"/>
      <c r="AJ113" s="356"/>
    </row>
    <row r="114" spans="1:36" ht="12.75">
      <c r="A114" s="314" t="s">
        <v>3</v>
      </c>
      <c r="B114" s="214"/>
      <c r="C114" s="301" t="s">
        <v>157</v>
      </c>
      <c r="D114" s="302"/>
      <c r="E114" s="302"/>
      <c r="F114" s="302"/>
      <c r="G114" s="302"/>
      <c r="H114" s="302"/>
      <c r="I114" s="302"/>
      <c r="J114" s="302"/>
      <c r="K114" s="302"/>
      <c r="L114" s="302"/>
      <c r="M114" s="302"/>
      <c r="N114" s="302"/>
      <c r="O114" s="302"/>
      <c r="P114" s="302"/>
      <c r="Q114" s="302"/>
      <c r="R114" s="302"/>
      <c r="S114" s="302"/>
      <c r="T114" s="302"/>
      <c r="U114" s="302"/>
      <c r="V114" s="302"/>
      <c r="W114" s="302"/>
      <c r="X114" s="303"/>
      <c r="Y114" s="351">
        <v>4.0000000000000002E-4</v>
      </c>
      <c r="Z114" s="352"/>
      <c r="AA114" s="352"/>
      <c r="AB114" s="352"/>
      <c r="AC114" s="353"/>
      <c r="AD114" s="354">
        <f t="shared" si="2"/>
        <v>0.79456000000000004</v>
      </c>
      <c r="AE114" s="355"/>
      <c r="AF114" s="355"/>
      <c r="AG114" s="355"/>
      <c r="AH114" s="355"/>
      <c r="AI114" s="355"/>
      <c r="AJ114" s="356"/>
    </row>
    <row r="115" spans="1:36" ht="12.75">
      <c r="A115" s="314" t="s">
        <v>6</v>
      </c>
      <c r="B115" s="214"/>
      <c r="C115" s="301" t="s">
        <v>158</v>
      </c>
      <c r="D115" s="302"/>
      <c r="E115" s="302"/>
      <c r="F115" s="302"/>
      <c r="G115" s="302"/>
      <c r="H115" s="302"/>
      <c r="I115" s="302"/>
      <c r="J115" s="302"/>
      <c r="K115" s="302"/>
      <c r="L115" s="302"/>
      <c r="M115" s="302"/>
      <c r="N115" s="302"/>
      <c r="O115" s="302"/>
      <c r="P115" s="302"/>
      <c r="Q115" s="302"/>
      <c r="R115" s="302"/>
      <c r="S115" s="302"/>
      <c r="T115" s="302"/>
      <c r="U115" s="302"/>
      <c r="V115" s="302"/>
      <c r="W115" s="302"/>
      <c r="X115" s="303"/>
      <c r="Y115" s="351">
        <v>7.4999999999999997E-3</v>
      </c>
      <c r="Z115" s="352"/>
      <c r="AA115" s="352"/>
      <c r="AB115" s="352"/>
      <c r="AC115" s="353"/>
      <c r="AD115" s="354">
        <f t="shared" si="2"/>
        <v>14.898</v>
      </c>
      <c r="AE115" s="355"/>
      <c r="AF115" s="355"/>
      <c r="AG115" s="355"/>
      <c r="AH115" s="355"/>
      <c r="AI115" s="355"/>
      <c r="AJ115" s="356"/>
    </row>
    <row r="116" spans="1:36" ht="12.75">
      <c r="A116" s="314" t="s">
        <v>7</v>
      </c>
      <c r="B116" s="214"/>
      <c r="C116" s="301" t="s">
        <v>159</v>
      </c>
      <c r="D116" s="302"/>
      <c r="E116" s="302"/>
      <c r="F116" s="302"/>
      <c r="G116" s="302"/>
      <c r="H116" s="302"/>
      <c r="I116" s="302"/>
      <c r="J116" s="302"/>
      <c r="K116" s="302"/>
      <c r="L116" s="302"/>
      <c r="M116" s="302"/>
      <c r="N116" s="302"/>
      <c r="O116" s="302"/>
      <c r="P116" s="302"/>
      <c r="Q116" s="302"/>
      <c r="R116" s="302"/>
      <c r="S116" s="302"/>
      <c r="T116" s="302"/>
      <c r="U116" s="302"/>
      <c r="V116" s="302"/>
      <c r="W116" s="302"/>
      <c r="X116" s="303"/>
      <c r="Y116" s="351">
        <v>0</v>
      </c>
      <c r="Z116" s="349"/>
      <c r="AA116" s="349"/>
      <c r="AB116" s="349"/>
      <c r="AC116" s="350"/>
      <c r="AD116" s="354">
        <f t="shared" si="2"/>
        <v>0</v>
      </c>
      <c r="AE116" s="355"/>
      <c r="AF116" s="355"/>
      <c r="AG116" s="355"/>
      <c r="AH116" s="355"/>
      <c r="AI116" s="355"/>
      <c r="AJ116" s="356"/>
    </row>
    <row r="117" spans="1:36" ht="12.75">
      <c r="A117" s="316" t="s">
        <v>127</v>
      </c>
      <c r="B117" s="316"/>
      <c r="C117" s="316"/>
      <c r="D117" s="316"/>
      <c r="E117" s="316"/>
      <c r="F117" s="316"/>
      <c r="G117" s="316"/>
      <c r="H117" s="316"/>
      <c r="I117" s="316"/>
      <c r="J117" s="316"/>
      <c r="K117" s="316"/>
      <c r="L117" s="316"/>
      <c r="M117" s="316"/>
      <c r="N117" s="316"/>
      <c r="O117" s="316"/>
      <c r="P117" s="316"/>
      <c r="Q117" s="316"/>
      <c r="R117" s="316"/>
      <c r="S117" s="316"/>
      <c r="T117" s="316"/>
      <c r="U117" s="316"/>
      <c r="V117" s="316"/>
      <c r="W117" s="316"/>
      <c r="X117" s="317"/>
      <c r="Y117" s="468">
        <f>SUM(Y111:AC116)</f>
        <v>9.9733299999999997E-2</v>
      </c>
      <c r="Z117" s="469"/>
      <c r="AA117" s="469"/>
      <c r="AB117" s="469"/>
      <c r="AC117" s="470"/>
      <c r="AD117" s="318">
        <f>SUM(AD111:AJ116)</f>
        <v>198.11022711999999</v>
      </c>
      <c r="AE117" s="319"/>
      <c r="AF117" s="319"/>
      <c r="AG117" s="319"/>
      <c r="AH117" s="319"/>
      <c r="AI117" s="319"/>
      <c r="AJ117" s="320"/>
    </row>
    <row r="118" spans="1:36" ht="7.5" customHeight="1">
      <c r="A118" s="299"/>
      <c r="B118" s="299"/>
      <c r="C118" s="299"/>
      <c r="D118" s="299"/>
      <c r="E118" s="299"/>
      <c r="F118" s="299"/>
      <c r="G118" s="299"/>
      <c r="H118" s="299"/>
      <c r="I118" s="299"/>
      <c r="J118" s="299"/>
      <c r="K118" s="299"/>
      <c r="L118" s="299"/>
      <c r="M118" s="299"/>
      <c r="N118" s="299"/>
      <c r="O118" s="299"/>
      <c r="P118" s="299"/>
      <c r="Q118" s="299"/>
      <c r="R118" s="299"/>
      <c r="S118" s="299"/>
      <c r="T118" s="299"/>
      <c r="U118" s="299"/>
      <c r="V118" s="299"/>
      <c r="W118" s="299"/>
      <c r="X118" s="299"/>
      <c r="Y118" s="299"/>
      <c r="Z118" s="299"/>
      <c r="AA118" s="299"/>
      <c r="AB118" s="299"/>
      <c r="AC118" s="299"/>
      <c r="AD118" s="299"/>
      <c r="AE118" s="299"/>
      <c r="AF118" s="299"/>
      <c r="AG118" s="299"/>
      <c r="AH118" s="299"/>
      <c r="AI118" s="299"/>
      <c r="AJ118" s="299"/>
    </row>
    <row r="119" spans="1:36" ht="12.75">
      <c r="A119" s="471" t="s">
        <v>160</v>
      </c>
      <c r="B119" s="472"/>
      <c r="C119" s="472"/>
      <c r="D119" s="472"/>
      <c r="E119" s="472"/>
      <c r="F119" s="472"/>
      <c r="G119" s="472"/>
      <c r="H119" s="472"/>
      <c r="I119" s="472"/>
      <c r="J119" s="472"/>
      <c r="K119" s="472"/>
      <c r="L119" s="472"/>
      <c r="M119" s="472"/>
      <c r="N119" s="472"/>
      <c r="O119" s="472"/>
      <c r="P119" s="472"/>
      <c r="Q119" s="472"/>
      <c r="R119" s="472"/>
      <c r="S119" s="472"/>
      <c r="T119" s="472"/>
      <c r="U119" s="472"/>
      <c r="V119" s="472"/>
      <c r="W119" s="472"/>
      <c r="X119" s="472"/>
      <c r="Y119" s="472"/>
      <c r="Z119" s="472"/>
      <c r="AA119" s="472"/>
      <c r="AB119" s="472"/>
      <c r="AC119" s="472"/>
      <c r="AD119" s="472"/>
      <c r="AE119" s="472"/>
      <c r="AF119" s="472"/>
      <c r="AG119" s="472"/>
      <c r="AH119" s="472"/>
      <c r="AI119" s="472"/>
      <c r="AJ119" s="473"/>
    </row>
    <row r="120" spans="1:36" ht="12.75">
      <c r="A120" s="459" t="s">
        <v>20</v>
      </c>
      <c r="B120" s="460"/>
      <c r="C120" s="474" t="s">
        <v>9</v>
      </c>
      <c r="D120" s="475"/>
      <c r="E120" s="475"/>
      <c r="F120" s="475"/>
      <c r="G120" s="475"/>
      <c r="H120" s="475"/>
      <c r="I120" s="475"/>
      <c r="J120" s="475"/>
      <c r="K120" s="475"/>
      <c r="L120" s="475"/>
      <c r="M120" s="475"/>
      <c r="N120" s="475"/>
      <c r="O120" s="475"/>
      <c r="P120" s="475"/>
      <c r="Q120" s="475"/>
      <c r="R120" s="475"/>
      <c r="S120" s="475"/>
      <c r="T120" s="475"/>
      <c r="U120" s="475"/>
      <c r="V120" s="475"/>
      <c r="W120" s="475"/>
      <c r="X120" s="476"/>
      <c r="Y120" s="459" t="s">
        <v>114</v>
      </c>
      <c r="Z120" s="461"/>
      <c r="AA120" s="461"/>
      <c r="AB120" s="461"/>
      <c r="AC120" s="460"/>
      <c r="AD120" s="459" t="s">
        <v>115</v>
      </c>
      <c r="AE120" s="461"/>
      <c r="AF120" s="461"/>
      <c r="AG120" s="461"/>
      <c r="AH120" s="461"/>
      <c r="AI120" s="461"/>
      <c r="AJ120" s="460"/>
    </row>
    <row r="121" spans="1:36" ht="12.75">
      <c r="A121" s="314" t="s">
        <v>0</v>
      </c>
      <c r="B121" s="214"/>
      <c r="C121" s="465" t="s">
        <v>161</v>
      </c>
      <c r="D121" s="466"/>
      <c r="E121" s="466"/>
      <c r="F121" s="466"/>
      <c r="G121" s="466"/>
      <c r="H121" s="466"/>
      <c r="I121" s="466"/>
      <c r="J121" s="466"/>
      <c r="K121" s="466"/>
      <c r="L121" s="466"/>
      <c r="M121" s="466"/>
      <c r="N121" s="466"/>
      <c r="O121" s="466"/>
      <c r="P121" s="466"/>
      <c r="Q121" s="466"/>
      <c r="R121" s="466"/>
      <c r="S121" s="466"/>
      <c r="T121" s="466"/>
      <c r="U121" s="466"/>
      <c r="V121" s="466"/>
      <c r="W121" s="466"/>
      <c r="X121" s="466"/>
      <c r="Y121" s="466"/>
      <c r="Z121" s="466"/>
      <c r="AA121" s="466"/>
      <c r="AB121" s="466"/>
      <c r="AC121" s="467"/>
      <c r="AD121" s="354"/>
      <c r="AE121" s="355"/>
      <c r="AF121" s="355"/>
      <c r="AG121" s="355"/>
      <c r="AH121" s="355"/>
      <c r="AI121" s="355"/>
      <c r="AJ121" s="356"/>
    </row>
    <row r="122" spans="1:36" ht="12.75">
      <c r="A122" s="316" t="s">
        <v>127</v>
      </c>
      <c r="B122" s="316"/>
      <c r="C122" s="316"/>
      <c r="D122" s="316"/>
      <c r="E122" s="316"/>
      <c r="F122" s="316"/>
      <c r="G122" s="316"/>
      <c r="H122" s="316"/>
      <c r="I122" s="316"/>
      <c r="J122" s="316"/>
      <c r="K122" s="316"/>
      <c r="L122" s="316"/>
      <c r="M122" s="316"/>
      <c r="N122" s="316"/>
      <c r="O122" s="316"/>
      <c r="P122" s="316"/>
      <c r="Q122" s="316"/>
      <c r="R122" s="316"/>
      <c r="S122" s="316"/>
      <c r="T122" s="316"/>
      <c r="U122" s="316"/>
      <c r="V122" s="316"/>
      <c r="W122" s="316"/>
      <c r="X122" s="316"/>
      <c r="Y122" s="316"/>
      <c r="Z122" s="316"/>
      <c r="AA122" s="316"/>
      <c r="AB122" s="316"/>
      <c r="AC122" s="317"/>
      <c r="AD122" s="318">
        <f>SUM(AD121:AJ121)</f>
        <v>0</v>
      </c>
      <c r="AE122" s="319"/>
      <c r="AF122" s="319"/>
      <c r="AG122" s="319"/>
      <c r="AH122" s="319"/>
      <c r="AI122" s="319"/>
      <c r="AJ122" s="320"/>
    </row>
    <row r="123" spans="1:36" ht="7.5" customHeight="1">
      <c r="A123" s="299"/>
      <c r="B123" s="299"/>
      <c r="C123" s="299"/>
      <c r="D123" s="299"/>
      <c r="E123" s="299"/>
      <c r="F123" s="299"/>
      <c r="G123" s="299"/>
      <c r="H123" s="299"/>
      <c r="I123" s="299"/>
      <c r="J123" s="299"/>
      <c r="K123" s="299"/>
      <c r="L123" s="299"/>
      <c r="M123" s="299"/>
      <c r="N123" s="299"/>
      <c r="O123" s="299"/>
      <c r="P123" s="299"/>
      <c r="Q123" s="299"/>
      <c r="R123" s="299"/>
      <c r="S123" s="299"/>
      <c r="T123" s="299"/>
      <c r="U123" s="299"/>
      <c r="V123" s="299"/>
      <c r="W123" s="299"/>
      <c r="X123" s="299"/>
      <c r="Y123" s="299"/>
      <c r="Z123" s="299"/>
      <c r="AA123" s="299"/>
      <c r="AB123" s="299"/>
      <c r="AC123" s="299"/>
      <c r="AD123" s="299"/>
      <c r="AE123" s="299"/>
      <c r="AF123" s="299"/>
      <c r="AG123" s="299"/>
      <c r="AH123" s="299"/>
      <c r="AI123" s="299"/>
      <c r="AJ123" s="299"/>
    </row>
    <row r="124" spans="1:36" ht="12.75">
      <c r="A124" s="462" t="s">
        <v>162</v>
      </c>
      <c r="B124" s="463"/>
      <c r="C124" s="463"/>
      <c r="D124" s="463"/>
      <c r="E124" s="463"/>
      <c r="F124" s="463"/>
      <c r="G124" s="463"/>
      <c r="H124" s="463"/>
      <c r="I124" s="463"/>
      <c r="J124" s="463"/>
      <c r="K124" s="463"/>
      <c r="L124" s="463"/>
      <c r="M124" s="463"/>
      <c r="N124" s="463"/>
      <c r="O124" s="463"/>
      <c r="P124" s="463"/>
      <c r="Q124" s="463"/>
      <c r="R124" s="463"/>
      <c r="S124" s="463"/>
      <c r="T124" s="463"/>
      <c r="U124" s="463"/>
      <c r="V124" s="463"/>
      <c r="W124" s="463"/>
      <c r="X124" s="463"/>
      <c r="Y124" s="463"/>
      <c r="Z124" s="463"/>
      <c r="AA124" s="463"/>
      <c r="AB124" s="463"/>
      <c r="AC124" s="463"/>
      <c r="AD124" s="463"/>
      <c r="AE124" s="463"/>
      <c r="AF124" s="463"/>
      <c r="AG124" s="463"/>
      <c r="AH124" s="463"/>
      <c r="AI124" s="463"/>
      <c r="AJ124" s="464"/>
    </row>
    <row r="125" spans="1:36" ht="12.75">
      <c r="A125" s="459">
        <v>4</v>
      </c>
      <c r="B125" s="460"/>
      <c r="C125" s="459" t="s">
        <v>163</v>
      </c>
      <c r="D125" s="461"/>
      <c r="E125" s="461"/>
      <c r="F125" s="461"/>
      <c r="G125" s="461"/>
      <c r="H125" s="461"/>
      <c r="I125" s="461"/>
      <c r="J125" s="461"/>
      <c r="K125" s="461"/>
      <c r="L125" s="461"/>
      <c r="M125" s="461"/>
      <c r="N125" s="461"/>
      <c r="O125" s="461"/>
      <c r="P125" s="461"/>
      <c r="Q125" s="461"/>
      <c r="R125" s="461"/>
      <c r="S125" s="461"/>
      <c r="T125" s="461"/>
      <c r="U125" s="461"/>
      <c r="V125" s="461"/>
      <c r="W125" s="461"/>
      <c r="X125" s="461"/>
      <c r="Y125" s="461"/>
      <c r="Z125" s="461"/>
      <c r="AA125" s="461"/>
      <c r="AB125" s="461"/>
      <c r="AC125" s="460"/>
      <c r="AD125" s="459" t="s">
        <v>115</v>
      </c>
      <c r="AE125" s="461"/>
      <c r="AF125" s="461"/>
      <c r="AG125" s="461"/>
      <c r="AH125" s="461"/>
      <c r="AI125" s="461"/>
      <c r="AJ125" s="460"/>
    </row>
    <row r="126" spans="1:36" ht="12.75">
      <c r="A126" s="314" t="s">
        <v>14</v>
      </c>
      <c r="B126" s="214"/>
      <c r="C126" s="301" t="s">
        <v>156</v>
      </c>
      <c r="D126" s="302"/>
      <c r="E126" s="302"/>
      <c r="F126" s="302"/>
      <c r="G126" s="302"/>
      <c r="H126" s="302"/>
      <c r="I126" s="302"/>
      <c r="J126" s="302"/>
      <c r="K126" s="302"/>
      <c r="L126" s="302"/>
      <c r="M126" s="302"/>
      <c r="N126" s="302"/>
      <c r="O126" s="302"/>
      <c r="P126" s="302"/>
      <c r="Q126" s="302"/>
      <c r="R126" s="302"/>
      <c r="S126" s="302"/>
      <c r="T126" s="302"/>
      <c r="U126" s="302"/>
      <c r="V126" s="302"/>
      <c r="W126" s="302"/>
      <c r="X126" s="302"/>
      <c r="Y126" s="302"/>
      <c r="Z126" s="302"/>
      <c r="AA126" s="302"/>
      <c r="AB126" s="302"/>
      <c r="AC126" s="303"/>
      <c r="AD126" s="354">
        <f>AD117</f>
        <v>198.11022711999999</v>
      </c>
      <c r="AE126" s="355"/>
      <c r="AF126" s="355"/>
      <c r="AG126" s="355"/>
      <c r="AH126" s="355"/>
      <c r="AI126" s="355"/>
      <c r="AJ126" s="356"/>
    </row>
    <row r="127" spans="1:36" ht="12.75">
      <c r="A127" s="314" t="s">
        <v>20</v>
      </c>
      <c r="B127" s="214"/>
      <c r="C127" s="301" t="s">
        <v>9</v>
      </c>
      <c r="D127" s="302"/>
      <c r="E127" s="302"/>
      <c r="F127" s="302"/>
      <c r="G127" s="302"/>
      <c r="H127" s="302"/>
      <c r="I127" s="302"/>
      <c r="J127" s="302"/>
      <c r="K127" s="302"/>
      <c r="L127" s="302"/>
      <c r="M127" s="302"/>
      <c r="N127" s="302"/>
      <c r="O127" s="302"/>
      <c r="P127" s="302"/>
      <c r="Q127" s="302"/>
      <c r="R127" s="302"/>
      <c r="S127" s="302"/>
      <c r="T127" s="302"/>
      <c r="U127" s="302"/>
      <c r="V127" s="302"/>
      <c r="W127" s="302"/>
      <c r="X127" s="302"/>
      <c r="Y127" s="302"/>
      <c r="Z127" s="302"/>
      <c r="AA127" s="302"/>
      <c r="AB127" s="302"/>
      <c r="AC127" s="303"/>
      <c r="AD127" s="354">
        <f>AD122</f>
        <v>0</v>
      </c>
      <c r="AE127" s="355"/>
      <c r="AF127" s="355"/>
      <c r="AG127" s="355"/>
      <c r="AH127" s="355"/>
      <c r="AI127" s="355"/>
      <c r="AJ127" s="356"/>
    </row>
    <row r="128" spans="1:36" ht="12.75">
      <c r="A128" s="316" t="s">
        <v>127</v>
      </c>
      <c r="B128" s="316"/>
      <c r="C128" s="316"/>
      <c r="D128" s="316"/>
      <c r="E128" s="316"/>
      <c r="F128" s="316"/>
      <c r="G128" s="316"/>
      <c r="H128" s="316"/>
      <c r="I128" s="316"/>
      <c r="J128" s="316"/>
      <c r="K128" s="316"/>
      <c r="L128" s="316"/>
      <c r="M128" s="316"/>
      <c r="N128" s="316"/>
      <c r="O128" s="316"/>
      <c r="P128" s="316"/>
      <c r="Q128" s="316"/>
      <c r="R128" s="316"/>
      <c r="S128" s="316"/>
      <c r="T128" s="316"/>
      <c r="U128" s="316"/>
      <c r="V128" s="316"/>
      <c r="W128" s="316"/>
      <c r="X128" s="316"/>
      <c r="Y128" s="316"/>
      <c r="Z128" s="316"/>
      <c r="AA128" s="316"/>
      <c r="AB128" s="316"/>
      <c r="AC128" s="317"/>
      <c r="AD128" s="318">
        <f>SUM(AD126:AJ127)</f>
        <v>198.11022711999999</v>
      </c>
      <c r="AE128" s="319"/>
      <c r="AF128" s="319"/>
      <c r="AG128" s="319"/>
      <c r="AH128" s="319"/>
      <c r="AI128" s="319"/>
      <c r="AJ128" s="320"/>
    </row>
    <row r="129" spans="1:36" ht="8.25" customHeight="1">
      <c r="A129" s="299"/>
      <c r="B129" s="299"/>
      <c r="C129" s="299"/>
      <c r="D129" s="299"/>
      <c r="E129" s="299"/>
      <c r="F129" s="299"/>
      <c r="G129" s="299"/>
      <c r="H129" s="299"/>
      <c r="I129" s="299"/>
      <c r="J129" s="299"/>
      <c r="K129" s="299"/>
      <c r="L129" s="299"/>
      <c r="M129" s="299"/>
      <c r="N129" s="299"/>
      <c r="O129" s="299"/>
      <c r="P129" s="299"/>
      <c r="Q129" s="299"/>
      <c r="R129" s="299"/>
      <c r="S129" s="299"/>
      <c r="T129" s="299"/>
      <c r="U129" s="299"/>
      <c r="V129" s="299"/>
      <c r="W129" s="299"/>
      <c r="X129" s="299"/>
      <c r="Y129" s="299"/>
      <c r="Z129" s="299"/>
      <c r="AA129" s="299"/>
      <c r="AB129" s="299"/>
      <c r="AC129" s="299"/>
      <c r="AD129" s="299"/>
      <c r="AE129" s="299"/>
      <c r="AF129" s="299"/>
      <c r="AG129" s="299"/>
      <c r="AH129" s="299"/>
      <c r="AI129" s="299"/>
      <c r="AJ129" s="299"/>
    </row>
    <row r="130" spans="1:36" ht="12.75" customHeight="1">
      <c r="A130" s="450" t="s">
        <v>164</v>
      </c>
      <c r="B130" s="451"/>
      <c r="C130" s="451"/>
      <c r="D130" s="451"/>
      <c r="E130" s="451"/>
      <c r="F130" s="451"/>
      <c r="G130" s="451"/>
      <c r="H130" s="451"/>
      <c r="I130" s="451"/>
      <c r="J130" s="451"/>
      <c r="K130" s="451"/>
      <c r="L130" s="451"/>
      <c r="M130" s="451"/>
      <c r="N130" s="451"/>
      <c r="O130" s="451"/>
      <c r="P130" s="451"/>
      <c r="Q130" s="451"/>
      <c r="R130" s="451"/>
      <c r="S130" s="451"/>
      <c r="T130" s="451"/>
      <c r="U130" s="451"/>
      <c r="V130" s="451"/>
      <c r="W130" s="451"/>
      <c r="X130" s="451"/>
      <c r="Y130" s="451"/>
      <c r="Z130" s="451"/>
      <c r="AA130" s="451"/>
      <c r="AB130" s="451"/>
      <c r="AC130" s="451"/>
      <c r="AD130" s="451"/>
      <c r="AE130" s="451"/>
      <c r="AF130" s="451"/>
      <c r="AG130" s="451"/>
      <c r="AH130" s="451"/>
      <c r="AI130" s="451"/>
      <c r="AJ130" s="452"/>
    </row>
    <row r="131" spans="1:36" ht="14.25" customHeight="1">
      <c r="A131" s="459">
        <v>3</v>
      </c>
      <c r="B131" s="460"/>
      <c r="C131" s="50" t="s">
        <v>12</v>
      </c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2"/>
      <c r="AD131" s="459" t="s">
        <v>115</v>
      </c>
      <c r="AE131" s="461"/>
      <c r="AF131" s="461"/>
      <c r="AG131" s="461"/>
      <c r="AH131" s="461"/>
      <c r="AI131" s="461"/>
      <c r="AJ131" s="460"/>
    </row>
    <row r="132" spans="1:36" ht="13.5" customHeight="1">
      <c r="A132" s="314" t="s">
        <v>0</v>
      </c>
      <c r="B132" s="214"/>
      <c r="C132" s="53" t="s">
        <v>165</v>
      </c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213"/>
      <c r="Z132" s="213"/>
      <c r="AA132" s="213"/>
      <c r="AB132" s="213"/>
      <c r="AC132" s="214"/>
      <c r="AD132" s="453">
        <f>'Fardamentos e EPIs ELET'!AC40/4</f>
        <v>169.72083333333333</v>
      </c>
      <c r="AE132" s="454"/>
      <c r="AF132" s="454"/>
      <c r="AG132" s="454"/>
      <c r="AH132" s="454"/>
      <c r="AI132" s="454"/>
      <c r="AJ132" s="455"/>
    </row>
    <row r="133" spans="1:36" ht="12" customHeight="1">
      <c r="A133" s="314" t="s">
        <v>1</v>
      </c>
      <c r="B133" s="214"/>
      <c r="C133" s="53" t="s">
        <v>13</v>
      </c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213"/>
      <c r="Z133" s="213"/>
      <c r="AA133" s="213"/>
      <c r="AB133" s="213"/>
      <c r="AC133" s="214"/>
      <c r="AD133" s="453"/>
      <c r="AE133" s="454"/>
      <c r="AF133" s="454"/>
      <c r="AG133" s="454"/>
      <c r="AH133" s="454"/>
      <c r="AI133" s="454"/>
      <c r="AJ133" s="455"/>
    </row>
    <row r="134" spans="1:36" ht="12" customHeight="1">
      <c r="A134" s="456" t="s">
        <v>2</v>
      </c>
      <c r="B134" s="457"/>
      <c r="C134" s="126" t="s">
        <v>166</v>
      </c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458"/>
      <c r="Z134" s="458"/>
      <c r="AA134" s="458"/>
      <c r="AB134" s="458"/>
      <c r="AC134" s="457"/>
      <c r="AD134" s="453">
        <v>78.88</v>
      </c>
      <c r="AE134" s="454"/>
      <c r="AF134" s="454"/>
      <c r="AG134" s="454"/>
      <c r="AH134" s="454"/>
      <c r="AI134" s="454"/>
      <c r="AJ134" s="455"/>
    </row>
    <row r="135" spans="1:36" ht="13.5" customHeight="1">
      <c r="A135" s="315" t="s">
        <v>22</v>
      </c>
      <c r="B135" s="316"/>
      <c r="C135" s="316"/>
      <c r="D135" s="316"/>
      <c r="E135" s="316"/>
      <c r="F135" s="316"/>
      <c r="G135" s="316"/>
      <c r="H135" s="316"/>
      <c r="I135" s="316"/>
      <c r="J135" s="316"/>
      <c r="K135" s="316"/>
      <c r="L135" s="316"/>
      <c r="M135" s="316"/>
      <c r="N135" s="316"/>
      <c r="O135" s="316"/>
      <c r="P135" s="316"/>
      <c r="Q135" s="316"/>
      <c r="R135" s="316"/>
      <c r="S135" s="316"/>
      <c r="T135" s="316"/>
      <c r="U135" s="316"/>
      <c r="V135" s="316"/>
      <c r="W135" s="316"/>
      <c r="X135" s="316"/>
      <c r="Y135" s="316"/>
      <c r="Z135" s="316"/>
      <c r="AA135" s="316"/>
      <c r="AB135" s="316"/>
      <c r="AC135" s="317"/>
      <c r="AD135" s="318">
        <f>SUM(AD132:AJ134)</f>
        <v>248.60083333333333</v>
      </c>
      <c r="AE135" s="319"/>
      <c r="AF135" s="319"/>
      <c r="AG135" s="319"/>
      <c r="AH135" s="319"/>
      <c r="AI135" s="319"/>
      <c r="AJ135" s="320"/>
    </row>
    <row r="136" spans="1:36" ht="9" customHeight="1"/>
    <row r="137" spans="1:36" ht="15.75" customHeight="1">
      <c r="A137" s="450" t="s">
        <v>167</v>
      </c>
      <c r="B137" s="451"/>
      <c r="C137" s="451"/>
      <c r="D137" s="451"/>
      <c r="E137" s="451"/>
      <c r="F137" s="451"/>
      <c r="G137" s="451"/>
      <c r="H137" s="451"/>
      <c r="I137" s="451"/>
      <c r="J137" s="451"/>
      <c r="K137" s="451"/>
      <c r="L137" s="451"/>
      <c r="M137" s="451"/>
      <c r="N137" s="451"/>
      <c r="O137" s="451"/>
      <c r="P137" s="451"/>
      <c r="Q137" s="451"/>
      <c r="R137" s="451"/>
      <c r="S137" s="451"/>
      <c r="T137" s="451"/>
      <c r="U137" s="451"/>
      <c r="V137" s="451"/>
      <c r="W137" s="451"/>
      <c r="X137" s="451"/>
      <c r="Y137" s="451"/>
      <c r="Z137" s="451"/>
      <c r="AA137" s="451"/>
      <c r="AB137" s="451"/>
      <c r="AC137" s="451"/>
      <c r="AD137" s="451"/>
      <c r="AE137" s="451"/>
      <c r="AF137" s="451"/>
      <c r="AG137" s="451"/>
      <c r="AH137" s="451"/>
      <c r="AI137" s="451"/>
      <c r="AJ137" s="452"/>
    </row>
    <row r="138" spans="1:36" ht="13.5" customHeight="1">
      <c r="A138" s="327">
        <v>5</v>
      </c>
      <c r="B138" s="329"/>
      <c r="C138" s="345" t="s">
        <v>168</v>
      </c>
      <c r="D138" s="346"/>
      <c r="E138" s="346"/>
      <c r="F138" s="346"/>
      <c r="G138" s="346"/>
      <c r="H138" s="346"/>
      <c r="I138" s="346"/>
      <c r="J138" s="346"/>
      <c r="K138" s="346"/>
      <c r="L138" s="346"/>
      <c r="M138" s="346"/>
      <c r="N138" s="346"/>
      <c r="O138" s="346"/>
      <c r="P138" s="346"/>
      <c r="Q138" s="346"/>
      <c r="R138" s="346"/>
      <c r="S138" s="346"/>
      <c r="T138" s="346"/>
      <c r="U138" s="346"/>
      <c r="V138" s="346"/>
      <c r="W138" s="346"/>
      <c r="X138" s="347"/>
      <c r="Y138" s="327" t="s">
        <v>15</v>
      </c>
      <c r="Z138" s="328"/>
      <c r="AA138" s="328"/>
      <c r="AB138" s="328"/>
      <c r="AC138" s="329"/>
      <c r="AD138" s="327" t="s">
        <v>115</v>
      </c>
      <c r="AE138" s="328"/>
      <c r="AF138" s="328"/>
      <c r="AG138" s="328"/>
      <c r="AH138" s="328"/>
      <c r="AI138" s="328"/>
      <c r="AJ138" s="329"/>
    </row>
    <row r="139" spans="1:36" ht="13.5" customHeight="1">
      <c r="A139" s="314" t="s">
        <v>0</v>
      </c>
      <c r="B139" s="214"/>
      <c r="C139" s="301" t="s">
        <v>169</v>
      </c>
      <c r="D139" s="302"/>
      <c r="E139" s="302"/>
      <c r="F139" s="302"/>
      <c r="G139" s="302"/>
      <c r="H139" s="302"/>
      <c r="I139" s="302"/>
      <c r="J139" s="302"/>
      <c r="K139" s="302"/>
      <c r="L139" s="302"/>
      <c r="M139" s="302"/>
      <c r="N139" s="302"/>
      <c r="O139" s="302"/>
      <c r="P139" s="302"/>
      <c r="Q139" s="302"/>
      <c r="R139" s="302"/>
      <c r="S139" s="302"/>
      <c r="T139" s="302"/>
      <c r="U139" s="302"/>
      <c r="V139" s="302"/>
      <c r="W139" s="302"/>
      <c r="X139" s="303"/>
      <c r="Y139" s="336">
        <v>0.06</v>
      </c>
      <c r="Z139" s="337"/>
      <c r="AA139" s="337"/>
      <c r="AB139" s="337"/>
      <c r="AC139" s="338"/>
      <c r="AD139" s="333">
        <f>($AD$135+$AD$96+$AD$106+$AD$128+$AD$62)*Y139</f>
        <v>230.86726125920001</v>
      </c>
      <c r="AE139" s="334"/>
      <c r="AF139" s="334"/>
      <c r="AG139" s="334"/>
      <c r="AH139" s="334"/>
      <c r="AI139" s="334"/>
      <c r="AJ139" s="335"/>
    </row>
    <row r="140" spans="1:36" ht="15.75" customHeight="1">
      <c r="A140" s="314" t="s">
        <v>1</v>
      </c>
      <c r="B140" s="214"/>
      <c r="C140" s="301" t="s">
        <v>25</v>
      </c>
      <c r="D140" s="302"/>
      <c r="E140" s="302"/>
      <c r="F140" s="302"/>
      <c r="G140" s="302"/>
      <c r="H140" s="302"/>
      <c r="I140" s="302"/>
      <c r="J140" s="302"/>
      <c r="K140" s="302"/>
      <c r="L140" s="302"/>
      <c r="M140" s="302"/>
      <c r="N140" s="302"/>
      <c r="O140" s="302"/>
      <c r="P140" s="302"/>
      <c r="Q140" s="302"/>
      <c r="R140" s="302"/>
      <c r="S140" s="302"/>
      <c r="T140" s="302"/>
      <c r="U140" s="302"/>
      <c r="V140" s="302"/>
      <c r="W140" s="302"/>
      <c r="X140" s="303"/>
      <c r="Y140" s="336">
        <v>6.7900000000000002E-2</v>
      </c>
      <c r="Z140" s="337"/>
      <c r="AA140" s="337"/>
      <c r="AB140" s="337"/>
      <c r="AC140" s="338"/>
      <c r="AD140" s="333">
        <f>($AD$135+$AD$96+$AD$106+$AD$128+$AD$62)*Y140</f>
        <v>261.26478399166137</v>
      </c>
      <c r="AE140" s="334"/>
      <c r="AF140" s="334"/>
      <c r="AG140" s="334"/>
      <c r="AH140" s="334"/>
      <c r="AI140" s="334"/>
      <c r="AJ140" s="335"/>
    </row>
    <row r="141" spans="1:36" ht="13.5" customHeight="1">
      <c r="A141" s="53"/>
      <c r="B141" s="55"/>
      <c r="C141" s="339" t="s">
        <v>170</v>
      </c>
      <c r="D141" s="340"/>
      <c r="E141" s="340"/>
      <c r="F141" s="340"/>
      <c r="G141" s="340"/>
      <c r="H141" s="340"/>
      <c r="I141" s="340"/>
      <c r="J141" s="340"/>
      <c r="K141" s="340"/>
      <c r="L141" s="340"/>
      <c r="M141" s="340"/>
      <c r="N141" s="340"/>
      <c r="O141" s="340"/>
      <c r="P141" s="340"/>
      <c r="Q141" s="340"/>
      <c r="R141" s="340"/>
      <c r="S141" s="340"/>
      <c r="T141" s="340"/>
      <c r="U141" s="340"/>
      <c r="V141" s="340"/>
      <c r="W141" s="340"/>
      <c r="X141" s="341"/>
      <c r="Y141" s="56"/>
      <c r="Z141" s="57"/>
      <c r="AA141" s="57"/>
      <c r="AB141" s="57"/>
      <c r="AC141" s="58"/>
      <c r="AD141" s="59"/>
      <c r="AE141" s="60"/>
      <c r="AF141" s="60"/>
      <c r="AG141" s="60"/>
      <c r="AH141" s="60"/>
      <c r="AI141" s="60"/>
      <c r="AJ141" s="61"/>
    </row>
    <row r="142" spans="1:36" ht="13.5" customHeight="1">
      <c r="A142" s="314" t="s">
        <v>2</v>
      </c>
      <c r="B142" s="214"/>
      <c r="C142" s="301" t="s">
        <v>26</v>
      </c>
      <c r="D142" s="302"/>
      <c r="E142" s="302"/>
      <c r="F142" s="302"/>
      <c r="G142" s="302"/>
      <c r="H142" s="302"/>
      <c r="I142" s="302"/>
      <c r="J142" s="302"/>
      <c r="K142" s="302"/>
      <c r="L142" s="302"/>
      <c r="M142" s="302"/>
      <c r="N142" s="302"/>
      <c r="O142" s="302"/>
      <c r="P142" s="302"/>
      <c r="Q142" s="302"/>
      <c r="R142" s="302"/>
      <c r="S142" s="302"/>
      <c r="T142" s="302"/>
      <c r="U142" s="302"/>
      <c r="V142" s="302"/>
      <c r="W142" s="302"/>
      <c r="X142" s="303"/>
      <c r="Y142" s="56"/>
      <c r="Z142" s="57"/>
      <c r="AA142" s="57"/>
      <c r="AB142" s="57"/>
      <c r="AC142" s="58"/>
      <c r="AD142" s="59"/>
      <c r="AE142" s="60"/>
      <c r="AF142" s="60"/>
      <c r="AG142" s="60"/>
      <c r="AH142" s="60"/>
      <c r="AI142" s="60"/>
      <c r="AJ142" s="61"/>
    </row>
    <row r="143" spans="1:36" ht="13.5" customHeight="1">
      <c r="A143" s="314" t="s">
        <v>27</v>
      </c>
      <c r="B143" s="214"/>
      <c r="C143" s="314" t="s">
        <v>29</v>
      </c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  <c r="U143" s="213"/>
      <c r="V143" s="213"/>
      <c r="W143" s="213"/>
      <c r="X143" s="214"/>
      <c r="Y143" s="336">
        <v>0.03</v>
      </c>
      <c r="Z143" s="337"/>
      <c r="AA143" s="337"/>
      <c r="AB143" s="337"/>
      <c r="AC143" s="338"/>
      <c r="AD143" s="333">
        <f>AD158*Y143</f>
        <v>142.52609960276504</v>
      </c>
      <c r="AE143" s="334"/>
      <c r="AF143" s="334"/>
      <c r="AG143" s="334"/>
      <c r="AH143" s="334"/>
      <c r="AI143" s="334"/>
      <c r="AJ143" s="335"/>
    </row>
    <row r="144" spans="1:36" ht="13.5" customHeight="1">
      <c r="A144" s="314" t="s">
        <v>28</v>
      </c>
      <c r="B144" s="214"/>
      <c r="C144" s="314" t="s">
        <v>171</v>
      </c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13"/>
      <c r="U144" s="213"/>
      <c r="V144" s="213"/>
      <c r="W144" s="213"/>
      <c r="X144" s="214"/>
      <c r="Y144" s="336">
        <v>6.4999999999999997E-3</v>
      </c>
      <c r="Z144" s="337"/>
      <c r="AA144" s="337"/>
      <c r="AB144" s="337"/>
      <c r="AC144" s="338"/>
      <c r="AD144" s="333">
        <f>AD158*Y144</f>
        <v>30.880654913932425</v>
      </c>
      <c r="AE144" s="334"/>
      <c r="AF144" s="334"/>
      <c r="AG144" s="334"/>
      <c r="AH144" s="334"/>
      <c r="AI144" s="334"/>
      <c r="AJ144" s="335"/>
    </row>
    <row r="145" spans="1:36" ht="14.25" customHeight="1">
      <c r="A145" s="314" t="s">
        <v>30</v>
      </c>
      <c r="B145" s="214"/>
      <c r="C145" s="314" t="s">
        <v>172</v>
      </c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  <c r="U145" s="213"/>
      <c r="V145" s="213"/>
      <c r="W145" s="213"/>
      <c r="X145" s="214"/>
      <c r="Y145" s="336">
        <v>0.05</v>
      </c>
      <c r="Z145" s="337"/>
      <c r="AA145" s="337"/>
      <c r="AB145" s="337"/>
      <c r="AC145" s="338"/>
      <c r="AD145" s="333">
        <f>AD158*Y145</f>
        <v>237.54349933794174</v>
      </c>
      <c r="AE145" s="334"/>
      <c r="AF145" s="334"/>
      <c r="AG145" s="334"/>
      <c r="AH145" s="334"/>
      <c r="AI145" s="334"/>
      <c r="AJ145" s="335"/>
    </row>
    <row r="146" spans="1:36" ht="12.75">
      <c r="A146" s="315" t="s">
        <v>22</v>
      </c>
      <c r="B146" s="316"/>
      <c r="C146" s="316"/>
      <c r="D146" s="316"/>
      <c r="E146" s="316"/>
      <c r="F146" s="316"/>
      <c r="G146" s="316"/>
      <c r="H146" s="316"/>
      <c r="I146" s="316"/>
      <c r="J146" s="316"/>
      <c r="K146" s="316"/>
      <c r="L146" s="316"/>
      <c r="M146" s="316"/>
      <c r="N146" s="316"/>
      <c r="O146" s="316"/>
      <c r="P146" s="316"/>
      <c r="Q146" s="316"/>
      <c r="R146" s="316"/>
      <c r="S146" s="316"/>
      <c r="T146" s="316"/>
      <c r="U146" s="316"/>
      <c r="V146" s="316"/>
      <c r="W146" s="316"/>
      <c r="X146" s="316"/>
      <c r="Y146" s="316"/>
      <c r="Z146" s="316"/>
      <c r="AA146" s="316"/>
      <c r="AB146" s="316"/>
      <c r="AC146" s="317"/>
      <c r="AD146" s="321">
        <f>SUM(AD139:AJ145)</f>
        <v>903.08229910550062</v>
      </c>
      <c r="AE146" s="322"/>
      <c r="AF146" s="322"/>
      <c r="AG146" s="322"/>
      <c r="AH146" s="322"/>
      <c r="AI146" s="322"/>
      <c r="AJ146" s="323"/>
    </row>
    <row r="147" spans="1:36" ht="8.25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3"/>
      <c r="Z147" s="63"/>
      <c r="AA147" s="63"/>
      <c r="AB147" s="63"/>
      <c r="AC147" s="63"/>
      <c r="AD147" s="64"/>
      <c r="AE147" s="64"/>
      <c r="AF147" s="64"/>
      <c r="AG147" s="64"/>
      <c r="AH147" s="64"/>
      <c r="AI147" s="64"/>
      <c r="AJ147" s="64"/>
    </row>
    <row r="148" spans="1:36" ht="15" customHeight="1">
      <c r="A148" s="324" t="s">
        <v>173</v>
      </c>
      <c r="B148" s="325"/>
      <c r="C148" s="325"/>
      <c r="D148" s="325"/>
      <c r="E148" s="325"/>
      <c r="F148" s="325"/>
      <c r="G148" s="325"/>
      <c r="H148" s="325"/>
      <c r="I148" s="325"/>
      <c r="J148" s="325"/>
      <c r="K148" s="325"/>
      <c r="L148" s="325"/>
      <c r="M148" s="325"/>
      <c r="N148" s="325"/>
      <c r="O148" s="325"/>
      <c r="P148" s="325"/>
      <c r="Q148" s="325"/>
      <c r="R148" s="325"/>
      <c r="S148" s="325"/>
      <c r="T148" s="325"/>
      <c r="U148" s="325"/>
      <c r="V148" s="325"/>
      <c r="W148" s="325"/>
      <c r="X148" s="325"/>
      <c r="Y148" s="325"/>
      <c r="Z148" s="325"/>
      <c r="AA148" s="325"/>
      <c r="AB148" s="325"/>
      <c r="AC148" s="325"/>
      <c r="AD148" s="325"/>
      <c r="AE148" s="325"/>
      <c r="AF148" s="325"/>
      <c r="AG148" s="325"/>
      <c r="AH148" s="325"/>
      <c r="AI148" s="325"/>
      <c r="AJ148" s="326"/>
    </row>
    <row r="149" spans="1:36" ht="5.25" customHeight="1">
      <c r="A149" s="65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7"/>
    </row>
    <row r="150" spans="1:36" ht="12" customHeight="1">
      <c r="A150" s="327" t="s">
        <v>174</v>
      </c>
      <c r="B150" s="328"/>
      <c r="C150" s="328"/>
      <c r="D150" s="328"/>
      <c r="E150" s="328"/>
      <c r="F150" s="328"/>
      <c r="G150" s="328"/>
      <c r="H150" s="328"/>
      <c r="I150" s="328"/>
      <c r="J150" s="328"/>
      <c r="K150" s="328"/>
      <c r="L150" s="328"/>
      <c r="M150" s="328"/>
      <c r="N150" s="328"/>
      <c r="O150" s="328"/>
      <c r="P150" s="328"/>
      <c r="Q150" s="328"/>
      <c r="R150" s="328"/>
      <c r="S150" s="328"/>
      <c r="T150" s="328"/>
      <c r="U150" s="328"/>
      <c r="V150" s="328"/>
      <c r="W150" s="328"/>
      <c r="X150" s="328"/>
      <c r="Y150" s="328"/>
      <c r="Z150" s="328"/>
      <c r="AA150" s="328"/>
      <c r="AB150" s="328"/>
      <c r="AC150" s="329"/>
      <c r="AD150" s="330" t="s">
        <v>115</v>
      </c>
      <c r="AE150" s="331"/>
      <c r="AF150" s="331"/>
      <c r="AG150" s="331"/>
      <c r="AH150" s="331"/>
      <c r="AI150" s="331"/>
      <c r="AJ150" s="332"/>
    </row>
    <row r="151" spans="1:36" ht="12" customHeight="1">
      <c r="A151" s="314" t="s">
        <v>0</v>
      </c>
      <c r="B151" s="214"/>
      <c r="C151" s="301" t="s">
        <v>175</v>
      </c>
      <c r="D151" s="302"/>
      <c r="E151" s="302"/>
      <c r="F151" s="302"/>
      <c r="G151" s="302"/>
      <c r="H151" s="302"/>
      <c r="I151" s="302"/>
      <c r="J151" s="302"/>
      <c r="K151" s="302"/>
      <c r="L151" s="302"/>
      <c r="M151" s="302"/>
      <c r="N151" s="302"/>
      <c r="O151" s="302"/>
      <c r="P151" s="302"/>
      <c r="Q151" s="302"/>
      <c r="R151" s="302"/>
      <c r="S151" s="302"/>
      <c r="T151" s="302"/>
      <c r="U151" s="302"/>
      <c r="V151" s="302"/>
      <c r="W151" s="302"/>
      <c r="X151" s="302"/>
      <c r="Y151" s="302"/>
      <c r="Z151" s="302"/>
      <c r="AA151" s="302"/>
      <c r="AB151" s="302"/>
      <c r="AC151" s="303"/>
      <c r="AD151" s="311">
        <f>AD$62</f>
        <v>1986.4</v>
      </c>
      <c r="AE151" s="312"/>
      <c r="AF151" s="312"/>
      <c r="AG151" s="312"/>
      <c r="AH151" s="312"/>
      <c r="AI151" s="312"/>
      <c r="AJ151" s="313"/>
    </row>
    <row r="152" spans="1:36" ht="12" customHeight="1">
      <c r="A152" s="314" t="s">
        <v>1</v>
      </c>
      <c r="B152" s="214"/>
      <c r="C152" s="301" t="s">
        <v>176</v>
      </c>
      <c r="D152" s="302"/>
      <c r="E152" s="302"/>
      <c r="F152" s="302"/>
      <c r="G152" s="302"/>
      <c r="H152" s="302"/>
      <c r="I152" s="302"/>
      <c r="J152" s="302"/>
      <c r="K152" s="302"/>
      <c r="L152" s="302"/>
      <c r="M152" s="302"/>
      <c r="N152" s="302"/>
      <c r="O152" s="302"/>
      <c r="P152" s="302"/>
      <c r="Q152" s="302"/>
      <c r="R152" s="302"/>
      <c r="S152" s="302"/>
      <c r="T152" s="302"/>
      <c r="U152" s="302"/>
      <c r="V152" s="302"/>
      <c r="W152" s="302"/>
      <c r="X152" s="302"/>
      <c r="Y152" s="302"/>
      <c r="Z152" s="302"/>
      <c r="AA152" s="302"/>
      <c r="AB152" s="302"/>
      <c r="AC152" s="303"/>
      <c r="AD152" s="311">
        <f>AD96</f>
        <v>1352.8260904000003</v>
      </c>
      <c r="AE152" s="312"/>
      <c r="AF152" s="312"/>
      <c r="AG152" s="312"/>
      <c r="AH152" s="312"/>
      <c r="AI152" s="312"/>
      <c r="AJ152" s="313"/>
    </row>
    <row r="153" spans="1:36" ht="12.75" customHeight="1">
      <c r="A153" s="314" t="s">
        <v>2</v>
      </c>
      <c r="B153" s="214"/>
      <c r="C153" s="301" t="s">
        <v>177</v>
      </c>
      <c r="D153" s="302"/>
      <c r="E153" s="302"/>
      <c r="F153" s="302"/>
      <c r="G153" s="302"/>
      <c r="H153" s="302"/>
      <c r="I153" s="302"/>
      <c r="J153" s="302"/>
      <c r="K153" s="302"/>
      <c r="L153" s="302"/>
      <c r="M153" s="302"/>
      <c r="N153" s="302"/>
      <c r="O153" s="302"/>
      <c r="P153" s="302"/>
      <c r="Q153" s="302"/>
      <c r="R153" s="302"/>
      <c r="S153" s="302"/>
      <c r="T153" s="302"/>
      <c r="U153" s="302"/>
      <c r="V153" s="302"/>
      <c r="W153" s="302"/>
      <c r="X153" s="302"/>
      <c r="Y153" s="302"/>
      <c r="Z153" s="302"/>
      <c r="AA153" s="302"/>
      <c r="AB153" s="302"/>
      <c r="AC153" s="303"/>
      <c r="AD153" s="311">
        <f>AD106</f>
        <v>61.8505368</v>
      </c>
      <c r="AE153" s="312"/>
      <c r="AF153" s="312"/>
      <c r="AG153" s="312"/>
      <c r="AH153" s="312"/>
      <c r="AI153" s="312"/>
      <c r="AJ153" s="313"/>
    </row>
    <row r="154" spans="1:36" ht="12.75" customHeight="1">
      <c r="A154" s="314" t="s">
        <v>3</v>
      </c>
      <c r="B154" s="214"/>
      <c r="C154" s="301" t="s">
        <v>178</v>
      </c>
      <c r="D154" s="302"/>
      <c r="E154" s="302"/>
      <c r="F154" s="302"/>
      <c r="G154" s="302"/>
      <c r="H154" s="302"/>
      <c r="I154" s="302"/>
      <c r="J154" s="302"/>
      <c r="K154" s="302"/>
      <c r="L154" s="302"/>
      <c r="M154" s="302"/>
      <c r="N154" s="302"/>
      <c r="O154" s="302"/>
      <c r="P154" s="302"/>
      <c r="Q154" s="302"/>
      <c r="R154" s="302"/>
      <c r="S154" s="302"/>
      <c r="T154" s="302"/>
      <c r="U154" s="302"/>
      <c r="V154" s="302"/>
      <c r="W154" s="302"/>
      <c r="X154" s="302"/>
      <c r="Y154" s="302"/>
      <c r="Z154" s="302"/>
      <c r="AA154" s="302"/>
      <c r="AB154" s="302"/>
      <c r="AC154" s="303"/>
      <c r="AD154" s="311">
        <f>AD128</f>
        <v>198.11022711999999</v>
      </c>
      <c r="AE154" s="312"/>
      <c r="AF154" s="312"/>
      <c r="AG154" s="312"/>
      <c r="AH154" s="312"/>
      <c r="AI154" s="312"/>
      <c r="AJ154" s="313"/>
    </row>
    <row r="155" spans="1:36" ht="12.75" customHeight="1">
      <c r="A155" s="314" t="s">
        <v>6</v>
      </c>
      <c r="B155" s="214"/>
      <c r="C155" s="301" t="s">
        <v>179</v>
      </c>
      <c r="D155" s="302"/>
      <c r="E155" s="302"/>
      <c r="F155" s="302"/>
      <c r="G155" s="302"/>
      <c r="H155" s="302"/>
      <c r="I155" s="302"/>
      <c r="J155" s="302"/>
      <c r="K155" s="302"/>
      <c r="L155" s="302"/>
      <c r="M155" s="302"/>
      <c r="N155" s="302"/>
      <c r="O155" s="302"/>
      <c r="P155" s="302"/>
      <c r="Q155" s="302"/>
      <c r="R155" s="302"/>
      <c r="S155" s="302"/>
      <c r="T155" s="302"/>
      <c r="U155" s="302"/>
      <c r="V155" s="302"/>
      <c r="W155" s="302"/>
      <c r="X155" s="302"/>
      <c r="Y155" s="302"/>
      <c r="Z155" s="302"/>
      <c r="AA155" s="302"/>
      <c r="AB155" s="302"/>
      <c r="AC155" s="303"/>
      <c r="AD155" s="311">
        <f>AD135</f>
        <v>248.60083333333333</v>
      </c>
      <c r="AE155" s="312"/>
      <c r="AF155" s="312"/>
      <c r="AG155" s="312"/>
      <c r="AH155" s="312"/>
      <c r="AI155" s="312"/>
      <c r="AJ155" s="313"/>
    </row>
    <row r="156" spans="1:36" ht="12" customHeight="1">
      <c r="A156" s="308" t="s">
        <v>22</v>
      </c>
      <c r="B156" s="309"/>
      <c r="C156" s="309"/>
      <c r="D156" s="309"/>
      <c r="E156" s="309"/>
      <c r="F156" s="309"/>
      <c r="G156" s="309"/>
      <c r="H156" s="309"/>
      <c r="I156" s="309"/>
      <c r="J156" s="309"/>
      <c r="K156" s="309"/>
      <c r="L156" s="309"/>
      <c r="M156" s="309"/>
      <c r="N156" s="309"/>
      <c r="O156" s="309"/>
      <c r="P156" s="309"/>
      <c r="Q156" s="309"/>
      <c r="R156" s="309"/>
      <c r="S156" s="309"/>
      <c r="T156" s="309"/>
      <c r="U156" s="309"/>
      <c r="V156" s="309"/>
      <c r="W156" s="309"/>
      <c r="X156" s="309"/>
      <c r="Y156" s="309"/>
      <c r="Z156" s="309"/>
      <c r="AA156" s="309"/>
      <c r="AB156" s="309"/>
      <c r="AC156" s="310"/>
      <c r="AD156" s="311">
        <f>SUM(AD151:AJ155)</f>
        <v>3847.7876876533342</v>
      </c>
      <c r="AE156" s="312"/>
      <c r="AF156" s="312"/>
      <c r="AG156" s="312"/>
      <c r="AH156" s="312"/>
      <c r="AI156" s="312"/>
      <c r="AJ156" s="313"/>
    </row>
    <row r="157" spans="1:36" ht="13.5" customHeight="1">
      <c r="A157" s="314" t="s">
        <v>7</v>
      </c>
      <c r="B157" s="214"/>
      <c r="C157" s="301" t="s">
        <v>180</v>
      </c>
      <c r="D157" s="302"/>
      <c r="E157" s="302"/>
      <c r="F157" s="302"/>
      <c r="G157" s="302"/>
      <c r="H157" s="302"/>
      <c r="I157" s="302"/>
      <c r="J157" s="302"/>
      <c r="K157" s="302"/>
      <c r="L157" s="302"/>
      <c r="M157" s="302"/>
      <c r="N157" s="302"/>
      <c r="O157" s="302"/>
      <c r="P157" s="302"/>
      <c r="Q157" s="302"/>
      <c r="R157" s="302"/>
      <c r="S157" s="302"/>
      <c r="T157" s="302"/>
      <c r="U157" s="302"/>
      <c r="V157" s="302"/>
      <c r="W157" s="302"/>
      <c r="X157" s="302"/>
      <c r="Y157" s="302"/>
      <c r="Z157" s="302"/>
      <c r="AA157" s="302"/>
      <c r="AB157" s="302"/>
      <c r="AC157" s="303"/>
      <c r="AD157" s="311">
        <f>AD158-AD156</f>
        <v>903.08229910550062</v>
      </c>
      <c r="AE157" s="312"/>
      <c r="AF157" s="312"/>
      <c r="AG157" s="312"/>
      <c r="AH157" s="312"/>
      <c r="AI157" s="312"/>
      <c r="AJ157" s="313"/>
    </row>
    <row r="158" spans="1:36" ht="12.75" customHeight="1">
      <c r="A158" s="315" t="s">
        <v>181</v>
      </c>
      <c r="B158" s="316"/>
      <c r="C158" s="316"/>
      <c r="D158" s="316"/>
      <c r="E158" s="316"/>
      <c r="F158" s="316"/>
      <c r="G158" s="316"/>
      <c r="H158" s="316"/>
      <c r="I158" s="316"/>
      <c r="J158" s="316"/>
      <c r="K158" s="316"/>
      <c r="L158" s="316"/>
      <c r="M158" s="316"/>
      <c r="N158" s="316"/>
      <c r="O158" s="316"/>
      <c r="P158" s="316"/>
      <c r="Q158" s="316"/>
      <c r="R158" s="316"/>
      <c r="S158" s="316"/>
      <c r="T158" s="316"/>
      <c r="U158" s="316"/>
      <c r="V158" s="316"/>
      <c r="W158" s="316"/>
      <c r="X158" s="316"/>
      <c r="Y158" s="316"/>
      <c r="Z158" s="316"/>
      <c r="AA158" s="316"/>
      <c r="AB158" s="316"/>
      <c r="AC158" s="317"/>
      <c r="AD158" s="318">
        <f>(AD156+AD139+AD140)/(1-(SUM(Y143:AC145)))</f>
        <v>4750.8699867588348</v>
      </c>
      <c r="AE158" s="319"/>
      <c r="AF158" s="319"/>
      <c r="AG158" s="319"/>
      <c r="AH158" s="319"/>
      <c r="AI158" s="319"/>
      <c r="AJ158" s="320"/>
    </row>
    <row r="160" spans="1:36" ht="6" customHeight="1">
      <c r="A160" s="233" t="s">
        <v>182</v>
      </c>
      <c r="B160" s="234"/>
      <c r="C160" s="234"/>
      <c r="D160" s="234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  <c r="R160" s="234"/>
      <c r="S160" s="234"/>
      <c r="T160" s="234"/>
      <c r="U160" s="234"/>
      <c r="V160" s="234"/>
      <c r="W160" s="234"/>
      <c r="X160" s="234"/>
      <c r="Y160" s="234"/>
      <c r="Z160" s="234"/>
      <c r="AA160" s="234"/>
      <c r="AB160" s="234"/>
      <c r="AC160" s="234"/>
      <c r="AD160" s="234"/>
      <c r="AE160" s="234"/>
      <c r="AF160" s="234"/>
      <c r="AG160" s="234"/>
      <c r="AH160" s="234"/>
      <c r="AI160" s="234"/>
      <c r="AJ160" s="235"/>
    </row>
    <row r="161" spans="1:36" ht="6" customHeight="1">
      <c r="A161" s="236"/>
      <c r="B161" s="237"/>
      <c r="C161" s="237"/>
      <c r="D161" s="237"/>
      <c r="E161" s="237"/>
      <c r="F161" s="237"/>
      <c r="G161" s="237"/>
      <c r="H161" s="237"/>
      <c r="I161" s="237"/>
      <c r="J161" s="237"/>
      <c r="K161" s="237"/>
      <c r="L161" s="237"/>
      <c r="M161" s="237"/>
      <c r="N161" s="237"/>
      <c r="O161" s="237"/>
      <c r="P161" s="237"/>
      <c r="Q161" s="237"/>
      <c r="R161" s="237"/>
      <c r="S161" s="237"/>
      <c r="T161" s="237"/>
      <c r="U161" s="237"/>
      <c r="V161" s="237"/>
      <c r="W161" s="237"/>
      <c r="X161" s="237"/>
      <c r="Y161" s="237"/>
      <c r="Z161" s="237"/>
      <c r="AA161" s="237"/>
      <c r="AB161" s="237"/>
      <c r="AC161" s="237"/>
      <c r="AD161" s="237"/>
      <c r="AE161" s="237"/>
      <c r="AF161" s="237"/>
      <c r="AG161" s="237"/>
      <c r="AH161" s="237"/>
      <c r="AI161" s="237"/>
      <c r="AJ161" s="238"/>
    </row>
    <row r="162" spans="1:36" ht="6" customHeight="1">
      <c r="A162" s="301"/>
      <c r="B162" s="302"/>
      <c r="C162" s="302"/>
      <c r="D162" s="302"/>
      <c r="E162" s="302"/>
      <c r="F162" s="302"/>
      <c r="G162" s="302"/>
      <c r="H162" s="302"/>
      <c r="I162" s="302"/>
      <c r="J162" s="302"/>
      <c r="K162" s="302"/>
      <c r="L162" s="302"/>
      <c r="M162" s="302"/>
      <c r="N162" s="302"/>
      <c r="O162" s="302"/>
      <c r="P162" s="302"/>
      <c r="Q162" s="302"/>
      <c r="R162" s="302"/>
      <c r="S162" s="302"/>
      <c r="T162" s="302"/>
      <c r="U162" s="302"/>
      <c r="V162" s="302"/>
      <c r="W162" s="302"/>
      <c r="X162" s="302"/>
      <c r="Y162" s="302"/>
      <c r="Z162" s="302"/>
      <c r="AA162" s="302"/>
      <c r="AB162" s="302"/>
      <c r="AC162" s="302"/>
      <c r="AD162" s="302"/>
      <c r="AE162" s="302"/>
      <c r="AF162" s="302"/>
      <c r="AG162" s="302"/>
      <c r="AH162" s="302"/>
      <c r="AI162" s="302"/>
      <c r="AJ162" s="303"/>
    </row>
    <row r="163" spans="1:36" ht="6" customHeight="1">
      <c r="A163" s="239" t="s">
        <v>183</v>
      </c>
      <c r="B163" s="240"/>
      <c r="C163" s="240"/>
      <c r="D163" s="240"/>
      <c r="E163" s="240"/>
      <c r="F163" s="240"/>
      <c r="G163" s="240"/>
      <c r="H163" s="240"/>
      <c r="I163" s="240"/>
      <c r="J163" s="240"/>
      <c r="K163" s="240"/>
      <c r="L163" s="241"/>
      <c r="M163" s="221" t="s">
        <v>184</v>
      </c>
      <c r="N163" s="222"/>
      <c r="O163" s="222"/>
      <c r="P163" s="222"/>
      <c r="Q163" s="223"/>
      <c r="R163" s="221" t="s">
        <v>185</v>
      </c>
      <c r="S163" s="222"/>
      <c r="T163" s="222"/>
      <c r="U163" s="222"/>
      <c r="V163" s="223"/>
      <c r="W163" s="221" t="s">
        <v>186</v>
      </c>
      <c r="X163" s="222"/>
      <c r="Y163" s="222"/>
      <c r="Z163" s="222"/>
      <c r="AA163" s="223"/>
      <c r="AB163" s="221" t="s">
        <v>187</v>
      </c>
      <c r="AC163" s="222"/>
      <c r="AD163" s="223"/>
      <c r="AE163" s="221" t="s">
        <v>188</v>
      </c>
      <c r="AF163" s="222"/>
      <c r="AG163" s="222"/>
      <c r="AH163" s="222"/>
      <c r="AI163" s="222"/>
      <c r="AJ163" s="223"/>
    </row>
    <row r="164" spans="1:36" ht="6" customHeight="1">
      <c r="A164" s="298"/>
      <c r="B164" s="299"/>
      <c r="C164" s="299"/>
      <c r="D164" s="299"/>
      <c r="E164" s="299"/>
      <c r="F164" s="299"/>
      <c r="G164" s="299"/>
      <c r="H164" s="299"/>
      <c r="I164" s="299"/>
      <c r="J164" s="299"/>
      <c r="K164" s="299"/>
      <c r="L164" s="300"/>
      <c r="M164" s="304"/>
      <c r="N164" s="305"/>
      <c r="O164" s="305"/>
      <c r="P164" s="305"/>
      <c r="Q164" s="306"/>
      <c r="R164" s="304"/>
      <c r="S164" s="307"/>
      <c r="T164" s="307"/>
      <c r="U164" s="307"/>
      <c r="V164" s="306"/>
      <c r="W164" s="304"/>
      <c r="X164" s="305"/>
      <c r="Y164" s="305"/>
      <c r="Z164" s="305"/>
      <c r="AA164" s="306"/>
      <c r="AB164" s="304"/>
      <c r="AC164" s="307"/>
      <c r="AD164" s="306"/>
      <c r="AE164" s="304"/>
      <c r="AF164" s="307"/>
      <c r="AG164" s="307"/>
      <c r="AH164" s="307"/>
      <c r="AI164" s="307"/>
      <c r="AJ164" s="306"/>
    </row>
    <row r="165" spans="1:36" ht="6" customHeight="1">
      <c r="A165" s="298"/>
      <c r="B165" s="299"/>
      <c r="C165" s="299"/>
      <c r="D165" s="299"/>
      <c r="E165" s="299"/>
      <c r="F165" s="299"/>
      <c r="G165" s="299"/>
      <c r="H165" s="299"/>
      <c r="I165" s="299"/>
      <c r="J165" s="299"/>
      <c r="K165" s="299"/>
      <c r="L165" s="300"/>
      <c r="M165" s="304"/>
      <c r="N165" s="305"/>
      <c r="O165" s="305"/>
      <c r="P165" s="305"/>
      <c r="Q165" s="306"/>
      <c r="R165" s="304"/>
      <c r="S165" s="307"/>
      <c r="T165" s="307"/>
      <c r="U165" s="307"/>
      <c r="V165" s="306"/>
      <c r="W165" s="304"/>
      <c r="X165" s="305"/>
      <c r="Y165" s="305"/>
      <c r="Z165" s="305"/>
      <c r="AA165" s="306"/>
      <c r="AB165" s="304"/>
      <c r="AC165" s="307"/>
      <c r="AD165" s="306"/>
      <c r="AE165" s="304"/>
      <c r="AF165" s="307"/>
      <c r="AG165" s="307"/>
      <c r="AH165" s="307"/>
      <c r="AI165" s="307"/>
      <c r="AJ165" s="306"/>
    </row>
    <row r="166" spans="1:36" ht="6" customHeight="1">
      <c r="A166" s="298"/>
      <c r="B166" s="299"/>
      <c r="C166" s="299"/>
      <c r="D166" s="299"/>
      <c r="E166" s="299"/>
      <c r="F166" s="299"/>
      <c r="G166" s="299"/>
      <c r="H166" s="299"/>
      <c r="I166" s="299"/>
      <c r="J166" s="299"/>
      <c r="K166" s="299"/>
      <c r="L166" s="300"/>
      <c r="M166" s="304"/>
      <c r="N166" s="305"/>
      <c r="O166" s="305"/>
      <c r="P166" s="305"/>
      <c r="Q166" s="306"/>
      <c r="R166" s="304"/>
      <c r="S166" s="307"/>
      <c r="T166" s="307"/>
      <c r="U166" s="307"/>
      <c r="V166" s="306"/>
      <c r="W166" s="304"/>
      <c r="X166" s="305"/>
      <c r="Y166" s="305"/>
      <c r="Z166" s="305"/>
      <c r="AA166" s="306"/>
      <c r="AB166" s="304"/>
      <c r="AC166" s="307"/>
      <c r="AD166" s="306"/>
      <c r="AE166" s="304"/>
      <c r="AF166" s="307"/>
      <c r="AG166" s="307"/>
      <c r="AH166" s="307"/>
      <c r="AI166" s="307"/>
      <c r="AJ166" s="306"/>
    </row>
    <row r="167" spans="1:36" ht="6" customHeight="1">
      <c r="A167" s="298"/>
      <c r="B167" s="299"/>
      <c r="C167" s="299"/>
      <c r="D167" s="299"/>
      <c r="E167" s="299"/>
      <c r="F167" s="299"/>
      <c r="G167" s="299"/>
      <c r="H167" s="299"/>
      <c r="I167" s="299"/>
      <c r="J167" s="299"/>
      <c r="K167" s="299"/>
      <c r="L167" s="300"/>
      <c r="M167" s="304"/>
      <c r="N167" s="305"/>
      <c r="O167" s="305"/>
      <c r="P167" s="305"/>
      <c r="Q167" s="306"/>
      <c r="R167" s="304"/>
      <c r="S167" s="307"/>
      <c r="T167" s="307"/>
      <c r="U167" s="307"/>
      <c r="V167" s="306"/>
      <c r="W167" s="304"/>
      <c r="X167" s="305"/>
      <c r="Y167" s="305"/>
      <c r="Z167" s="305"/>
      <c r="AA167" s="306"/>
      <c r="AB167" s="304"/>
      <c r="AC167" s="307"/>
      <c r="AD167" s="306"/>
      <c r="AE167" s="304"/>
      <c r="AF167" s="307"/>
      <c r="AG167" s="307"/>
      <c r="AH167" s="307"/>
      <c r="AI167" s="307"/>
      <c r="AJ167" s="306"/>
    </row>
    <row r="168" spans="1:36" ht="6" customHeight="1">
      <c r="A168" s="298"/>
      <c r="B168" s="299"/>
      <c r="C168" s="299"/>
      <c r="D168" s="299"/>
      <c r="E168" s="299"/>
      <c r="F168" s="299"/>
      <c r="G168" s="299"/>
      <c r="H168" s="299"/>
      <c r="I168" s="299"/>
      <c r="J168" s="299"/>
      <c r="K168" s="299"/>
      <c r="L168" s="300"/>
      <c r="M168" s="304"/>
      <c r="N168" s="305"/>
      <c r="O168" s="305"/>
      <c r="P168" s="305"/>
      <c r="Q168" s="306"/>
      <c r="R168" s="304"/>
      <c r="S168" s="307"/>
      <c r="T168" s="307"/>
      <c r="U168" s="307"/>
      <c r="V168" s="306"/>
      <c r="W168" s="304"/>
      <c r="X168" s="305"/>
      <c r="Y168" s="305"/>
      <c r="Z168" s="305"/>
      <c r="AA168" s="306"/>
      <c r="AB168" s="304"/>
      <c r="AC168" s="307"/>
      <c r="AD168" s="306"/>
      <c r="AE168" s="304"/>
      <c r="AF168" s="307"/>
      <c r="AG168" s="307"/>
      <c r="AH168" s="307"/>
      <c r="AI168" s="307"/>
      <c r="AJ168" s="306"/>
    </row>
    <row r="169" spans="1:36" ht="6" customHeight="1">
      <c r="A169" s="298" t="s">
        <v>189</v>
      </c>
      <c r="B169" s="299"/>
      <c r="C169" s="299"/>
      <c r="D169" s="299"/>
      <c r="E169" s="299"/>
      <c r="F169" s="299"/>
      <c r="G169" s="299"/>
      <c r="H169" s="299"/>
      <c r="I169" s="299"/>
      <c r="J169" s="299"/>
      <c r="K169" s="299"/>
      <c r="L169" s="300"/>
      <c r="M169" s="298" t="s">
        <v>190</v>
      </c>
      <c r="N169" s="299"/>
      <c r="O169" s="299"/>
      <c r="P169" s="299"/>
      <c r="Q169" s="300"/>
      <c r="R169" s="298" t="s">
        <v>191</v>
      </c>
      <c r="S169" s="299"/>
      <c r="T169" s="299"/>
      <c r="U169" s="299"/>
      <c r="V169" s="300"/>
      <c r="W169" s="298" t="s">
        <v>192</v>
      </c>
      <c r="X169" s="299"/>
      <c r="Y169" s="299"/>
      <c r="Z169" s="299"/>
      <c r="AA169" s="300"/>
      <c r="AB169" s="298" t="s">
        <v>193</v>
      </c>
      <c r="AC169" s="299"/>
      <c r="AD169" s="300"/>
      <c r="AE169" s="298" t="s">
        <v>194</v>
      </c>
      <c r="AF169" s="299"/>
      <c r="AG169" s="299"/>
      <c r="AH169" s="299"/>
      <c r="AI169" s="299"/>
      <c r="AJ169" s="300"/>
    </row>
    <row r="170" spans="1:36" ht="6" customHeight="1">
      <c r="A170" s="242"/>
      <c r="B170" s="243"/>
      <c r="C170" s="243"/>
      <c r="D170" s="243"/>
      <c r="E170" s="243"/>
      <c r="F170" s="243"/>
      <c r="G170" s="243"/>
      <c r="H170" s="243"/>
      <c r="I170" s="243"/>
      <c r="J170" s="243"/>
      <c r="K170" s="243"/>
      <c r="L170" s="244"/>
      <c r="M170" s="242"/>
      <c r="N170" s="243"/>
      <c r="O170" s="243"/>
      <c r="P170" s="243"/>
      <c r="Q170" s="244"/>
      <c r="R170" s="242"/>
      <c r="S170" s="243"/>
      <c r="T170" s="243"/>
      <c r="U170" s="243"/>
      <c r="V170" s="244"/>
      <c r="W170" s="242"/>
      <c r="X170" s="243"/>
      <c r="Y170" s="243"/>
      <c r="Z170" s="243"/>
      <c r="AA170" s="244"/>
      <c r="AB170" s="242"/>
      <c r="AC170" s="243"/>
      <c r="AD170" s="244"/>
      <c r="AE170" s="242"/>
      <c r="AF170" s="243"/>
      <c r="AG170" s="243"/>
      <c r="AH170" s="243"/>
      <c r="AI170" s="243"/>
      <c r="AJ170" s="244"/>
    </row>
    <row r="171" spans="1:36" ht="6" customHeight="1">
      <c r="A171" s="252" t="str">
        <f>A33</f>
        <v>SERVIÇOS TÉCNICOS EM ELETRICIDADE / ELETRÔNICA</v>
      </c>
      <c r="B171" s="253"/>
      <c r="C171" s="253"/>
      <c r="D171" s="253"/>
      <c r="E171" s="253"/>
      <c r="F171" s="253"/>
      <c r="G171" s="253"/>
      <c r="H171" s="253"/>
      <c r="I171" s="253"/>
      <c r="J171" s="253"/>
      <c r="K171" s="253"/>
      <c r="L171" s="254"/>
      <c r="M171" s="261">
        <f>AD158</f>
        <v>4750.8699867588348</v>
      </c>
      <c r="N171" s="262"/>
      <c r="O171" s="262"/>
      <c r="P171" s="262"/>
      <c r="Q171" s="263"/>
      <c r="R171" s="270">
        <v>1</v>
      </c>
      <c r="S171" s="271"/>
      <c r="T171" s="271"/>
      <c r="U171" s="271"/>
      <c r="V171" s="272"/>
      <c r="W171" s="279">
        <f>M171*R171</f>
        <v>4750.8699867588348</v>
      </c>
      <c r="X171" s="280"/>
      <c r="Y171" s="280"/>
      <c r="Z171" s="280"/>
      <c r="AA171" s="281"/>
      <c r="AB171" s="288">
        <f>AD33</f>
        <v>1</v>
      </c>
      <c r="AC171" s="271"/>
      <c r="AD171" s="272"/>
      <c r="AE171" s="289">
        <f>W171*AB171</f>
        <v>4750.8699867588348</v>
      </c>
      <c r="AF171" s="290"/>
      <c r="AG171" s="290"/>
      <c r="AH171" s="290"/>
      <c r="AI171" s="290"/>
      <c r="AJ171" s="291"/>
    </row>
    <row r="172" spans="1:36" ht="6" customHeight="1">
      <c r="A172" s="255"/>
      <c r="B172" s="256"/>
      <c r="C172" s="256"/>
      <c r="D172" s="256"/>
      <c r="E172" s="256"/>
      <c r="F172" s="256"/>
      <c r="G172" s="256"/>
      <c r="H172" s="256"/>
      <c r="I172" s="256"/>
      <c r="J172" s="256"/>
      <c r="K172" s="256"/>
      <c r="L172" s="257"/>
      <c r="M172" s="264"/>
      <c r="N172" s="265"/>
      <c r="O172" s="265"/>
      <c r="P172" s="265"/>
      <c r="Q172" s="266"/>
      <c r="R172" s="273"/>
      <c r="S172" s="274"/>
      <c r="T172" s="274"/>
      <c r="U172" s="274"/>
      <c r="V172" s="275"/>
      <c r="W172" s="282"/>
      <c r="X172" s="283"/>
      <c r="Y172" s="283"/>
      <c r="Z172" s="283"/>
      <c r="AA172" s="284"/>
      <c r="AB172" s="273"/>
      <c r="AC172" s="274"/>
      <c r="AD172" s="275"/>
      <c r="AE172" s="292"/>
      <c r="AF172" s="293"/>
      <c r="AG172" s="293"/>
      <c r="AH172" s="293"/>
      <c r="AI172" s="293"/>
      <c r="AJ172" s="294"/>
    </row>
    <row r="173" spans="1:36" ht="6" customHeight="1">
      <c r="A173" s="255"/>
      <c r="B173" s="256"/>
      <c r="C173" s="256"/>
      <c r="D173" s="256"/>
      <c r="E173" s="256"/>
      <c r="F173" s="256"/>
      <c r="G173" s="256"/>
      <c r="H173" s="256"/>
      <c r="I173" s="256"/>
      <c r="J173" s="256"/>
      <c r="K173" s="256"/>
      <c r="L173" s="257"/>
      <c r="M173" s="264"/>
      <c r="N173" s="265"/>
      <c r="O173" s="265"/>
      <c r="P173" s="265"/>
      <c r="Q173" s="266"/>
      <c r="R173" s="273"/>
      <c r="S173" s="274"/>
      <c r="T173" s="274"/>
      <c r="U173" s="274"/>
      <c r="V173" s="275"/>
      <c r="W173" s="282"/>
      <c r="X173" s="283"/>
      <c r="Y173" s="283"/>
      <c r="Z173" s="283"/>
      <c r="AA173" s="284"/>
      <c r="AB173" s="273"/>
      <c r="AC173" s="274"/>
      <c r="AD173" s="275"/>
      <c r="AE173" s="292"/>
      <c r="AF173" s="293"/>
      <c r="AG173" s="293"/>
      <c r="AH173" s="293"/>
      <c r="AI173" s="293"/>
      <c r="AJ173" s="294"/>
    </row>
    <row r="174" spans="1:36" ht="6" customHeight="1">
      <c r="A174" s="255"/>
      <c r="B174" s="256"/>
      <c r="C174" s="256"/>
      <c r="D174" s="256"/>
      <c r="E174" s="256"/>
      <c r="F174" s="256"/>
      <c r="G174" s="256"/>
      <c r="H174" s="256"/>
      <c r="I174" s="256"/>
      <c r="J174" s="256"/>
      <c r="K174" s="256"/>
      <c r="L174" s="257"/>
      <c r="M174" s="264"/>
      <c r="N174" s="265"/>
      <c r="O174" s="265"/>
      <c r="P174" s="265"/>
      <c r="Q174" s="266"/>
      <c r="R174" s="273"/>
      <c r="S174" s="274"/>
      <c r="T174" s="274"/>
      <c r="U174" s="274"/>
      <c r="V174" s="275"/>
      <c r="W174" s="282"/>
      <c r="X174" s="283"/>
      <c r="Y174" s="283"/>
      <c r="Z174" s="283"/>
      <c r="AA174" s="284"/>
      <c r="AB174" s="273"/>
      <c r="AC174" s="274"/>
      <c r="AD174" s="275"/>
      <c r="AE174" s="292"/>
      <c r="AF174" s="293"/>
      <c r="AG174" s="293"/>
      <c r="AH174" s="293"/>
      <c r="AI174" s="293"/>
      <c r="AJ174" s="294"/>
    </row>
    <row r="175" spans="1:36" ht="6" customHeight="1">
      <c r="A175" s="255"/>
      <c r="B175" s="256"/>
      <c r="C175" s="256"/>
      <c r="D175" s="256"/>
      <c r="E175" s="256"/>
      <c r="F175" s="256"/>
      <c r="G175" s="256"/>
      <c r="H175" s="256"/>
      <c r="I175" s="256"/>
      <c r="J175" s="256"/>
      <c r="K175" s="256"/>
      <c r="L175" s="257"/>
      <c r="M175" s="264"/>
      <c r="N175" s="265"/>
      <c r="O175" s="265"/>
      <c r="P175" s="265"/>
      <c r="Q175" s="266"/>
      <c r="R175" s="273"/>
      <c r="S175" s="274"/>
      <c r="T175" s="274"/>
      <c r="U175" s="274"/>
      <c r="V175" s="275"/>
      <c r="W175" s="282"/>
      <c r="X175" s="283"/>
      <c r="Y175" s="283"/>
      <c r="Z175" s="283"/>
      <c r="AA175" s="284"/>
      <c r="AB175" s="273"/>
      <c r="AC175" s="274"/>
      <c r="AD175" s="275"/>
      <c r="AE175" s="292"/>
      <c r="AF175" s="293"/>
      <c r="AG175" s="293"/>
      <c r="AH175" s="293"/>
      <c r="AI175" s="293"/>
      <c r="AJ175" s="294"/>
    </row>
    <row r="176" spans="1:36" ht="6" customHeight="1">
      <c r="A176" s="255"/>
      <c r="B176" s="256"/>
      <c r="C176" s="256"/>
      <c r="D176" s="256"/>
      <c r="E176" s="256"/>
      <c r="F176" s="256"/>
      <c r="G176" s="256"/>
      <c r="H176" s="256"/>
      <c r="I176" s="256"/>
      <c r="J176" s="256"/>
      <c r="K176" s="256"/>
      <c r="L176" s="257"/>
      <c r="M176" s="264"/>
      <c r="N176" s="265"/>
      <c r="O176" s="265"/>
      <c r="P176" s="265"/>
      <c r="Q176" s="266"/>
      <c r="R176" s="273"/>
      <c r="S176" s="274"/>
      <c r="T176" s="274"/>
      <c r="U176" s="274"/>
      <c r="V176" s="275"/>
      <c r="W176" s="282"/>
      <c r="X176" s="283"/>
      <c r="Y176" s="283"/>
      <c r="Z176" s="283"/>
      <c r="AA176" s="284"/>
      <c r="AB176" s="273"/>
      <c r="AC176" s="274"/>
      <c r="AD176" s="275"/>
      <c r="AE176" s="292"/>
      <c r="AF176" s="293"/>
      <c r="AG176" s="293"/>
      <c r="AH176" s="293"/>
      <c r="AI176" s="293"/>
      <c r="AJ176" s="294"/>
    </row>
    <row r="177" spans="1:36" ht="6" customHeight="1">
      <c r="A177" s="255"/>
      <c r="B177" s="256"/>
      <c r="C177" s="256"/>
      <c r="D177" s="256"/>
      <c r="E177" s="256"/>
      <c r="F177" s="256"/>
      <c r="G177" s="256"/>
      <c r="H177" s="256"/>
      <c r="I177" s="256"/>
      <c r="J177" s="256"/>
      <c r="K177" s="256"/>
      <c r="L177" s="257"/>
      <c r="M177" s="264"/>
      <c r="N177" s="265"/>
      <c r="O177" s="265"/>
      <c r="P177" s="265"/>
      <c r="Q177" s="266"/>
      <c r="R177" s="273"/>
      <c r="S177" s="274"/>
      <c r="T177" s="274"/>
      <c r="U177" s="274"/>
      <c r="V177" s="275"/>
      <c r="W177" s="282"/>
      <c r="X177" s="283"/>
      <c r="Y177" s="283"/>
      <c r="Z177" s="283"/>
      <c r="AA177" s="284"/>
      <c r="AB177" s="273"/>
      <c r="AC177" s="274"/>
      <c r="AD177" s="275"/>
      <c r="AE177" s="292"/>
      <c r="AF177" s="293"/>
      <c r="AG177" s="293"/>
      <c r="AH177" s="293"/>
      <c r="AI177" s="293"/>
      <c r="AJ177" s="294"/>
    </row>
    <row r="178" spans="1:36" ht="6" customHeight="1">
      <c r="A178" s="255"/>
      <c r="B178" s="256"/>
      <c r="C178" s="256"/>
      <c r="D178" s="256"/>
      <c r="E178" s="256"/>
      <c r="F178" s="256"/>
      <c r="G178" s="256"/>
      <c r="H178" s="256"/>
      <c r="I178" s="256"/>
      <c r="J178" s="256"/>
      <c r="K178" s="256"/>
      <c r="L178" s="257"/>
      <c r="M178" s="264"/>
      <c r="N178" s="265"/>
      <c r="O178" s="265"/>
      <c r="P178" s="265"/>
      <c r="Q178" s="266"/>
      <c r="R178" s="273"/>
      <c r="S178" s="274"/>
      <c r="T178" s="274"/>
      <c r="U178" s="274"/>
      <c r="V178" s="275"/>
      <c r="W178" s="282"/>
      <c r="X178" s="283"/>
      <c r="Y178" s="283"/>
      <c r="Z178" s="283"/>
      <c r="AA178" s="284"/>
      <c r="AB178" s="273"/>
      <c r="AC178" s="274"/>
      <c r="AD178" s="275"/>
      <c r="AE178" s="292"/>
      <c r="AF178" s="293"/>
      <c r="AG178" s="293"/>
      <c r="AH178" s="293"/>
      <c r="AI178" s="293"/>
      <c r="AJ178" s="294"/>
    </row>
    <row r="179" spans="1:36" ht="6" customHeight="1">
      <c r="A179" s="255"/>
      <c r="B179" s="256"/>
      <c r="C179" s="256"/>
      <c r="D179" s="256"/>
      <c r="E179" s="256"/>
      <c r="F179" s="256"/>
      <c r="G179" s="256"/>
      <c r="H179" s="256"/>
      <c r="I179" s="256"/>
      <c r="J179" s="256"/>
      <c r="K179" s="256"/>
      <c r="L179" s="257"/>
      <c r="M179" s="264"/>
      <c r="N179" s="265"/>
      <c r="O179" s="265"/>
      <c r="P179" s="265"/>
      <c r="Q179" s="266"/>
      <c r="R179" s="273"/>
      <c r="S179" s="274"/>
      <c r="T179" s="274"/>
      <c r="U179" s="274"/>
      <c r="V179" s="275"/>
      <c r="W179" s="282"/>
      <c r="X179" s="283"/>
      <c r="Y179" s="283"/>
      <c r="Z179" s="283"/>
      <c r="AA179" s="284"/>
      <c r="AB179" s="273"/>
      <c r="AC179" s="274"/>
      <c r="AD179" s="275"/>
      <c r="AE179" s="292"/>
      <c r="AF179" s="293"/>
      <c r="AG179" s="293"/>
      <c r="AH179" s="293"/>
      <c r="AI179" s="293"/>
      <c r="AJ179" s="294"/>
    </row>
    <row r="180" spans="1:36" ht="6" customHeight="1">
      <c r="A180" s="255"/>
      <c r="B180" s="256"/>
      <c r="C180" s="256"/>
      <c r="D180" s="256"/>
      <c r="E180" s="256"/>
      <c r="F180" s="256"/>
      <c r="G180" s="256"/>
      <c r="H180" s="256"/>
      <c r="I180" s="256"/>
      <c r="J180" s="256"/>
      <c r="K180" s="256"/>
      <c r="L180" s="257"/>
      <c r="M180" s="264"/>
      <c r="N180" s="265"/>
      <c r="O180" s="265"/>
      <c r="P180" s="265"/>
      <c r="Q180" s="266"/>
      <c r="R180" s="273"/>
      <c r="S180" s="274"/>
      <c r="T180" s="274"/>
      <c r="U180" s="274"/>
      <c r="V180" s="275"/>
      <c r="W180" s="282"/>
      <c r="X180" s="283"/>
      <c r="Y180" s="283"/>
      <c r="Z180" s="283"/>
      <c r="AA180" s="284"/>
      <c r="AB180" s="273"/>
      <c r="AC180" s="274"/>
      <c r="AD180" s="275"/>
      <c r="AE180" s="292"/>
      <c r="AF180" s="293"/>
      <c r="AG180" s="293"/>
      <c r="AH180" s="293"/>
      <c r="AI180" s="293"/>
      <c r="AJ180" s="294"/>
    </row>
    <row r="181" spans="1:36" ht="6" customHeight="1">
      <c r="A181" s="255"/>
      <c r="B181" s="256"/>
      <c r="C181" s="256"/>
      <c r="D181" s="256"/>
      <c r="E181" s="256"/>
      <c r="F181" s="256"/>
      <c r="G181" s="256"/>
      <c r="H181" s="256"/>
      <c r="I181" s="256"/>
      <c r="J181" s="256"/>
      <c r="K181" s="256"/>
      <c r="L181" s="257"/>
      <c r="M181" s="264"/>
      <c r="N181" s="265"/>
      <c r="O181" s="265"/>
      <c r="P181" s="265"/>
      <c r="Q181" s="266"/>
      <c r="R181" s="273"/>
      <c r="S181" s="274"/>
      <c r="T181" s="274"/>
      <c r="U181" s="274"/>
      <c r="V181" s="275"/>
      <c r="W181" s="282"/>
      <c r="X181" s="283"/>
      <c r="Y181" s="283"/>
      <c r="Z181" s="283"/>
      <c r="AA181" s="284"/>
      <c r="AB181" s="273"/>
      <c r="AC181" s="274"/>
      <c r="AD181" s="275"/>
      <c r="AE181" s="292"/>
      <c r="AF181" s="293"/>
      <c r="AG181" s="293"/>
      <c r="AH181" s="293"/>
      <c r="AI181" s="293"/>
      <c r="AJ181" s="294"/>
    </row>
    <row r="182" spans="1:36" ht="6" customHeight="1">
      <c r="A182" s="258"/>
      <c r="B182" s="259"/>
      <c r="C182" s="259"/>
      <c r="D182" s="259"/>
      <c r="E182" s="259"/>
      <c r="F182" s="259"/>
      <c r="G182" s="259"/>
      <c r="H182" s="259"/>
      <c r="I182" s="259"/>
      <c r="J182" s="259"/>
      <c r="K182" s="259"/>
      <c r="L182" s="260"/>
      <c r="M182" s="267"/>
      <c r="N182" s="268"/>
      <c r="O182" s="268"/>
      <c r="P182" s="268"/>
      <c r="Q182" s="269"/>
      <c r="R182" s="276"/>
      <c r="S182" s="277"/>
      <c r="T182" s="277"/>
      <c r="U182" s="277"/>
      <c r="V182" s="278"/>
      <c r="W182" s="285"/>
      <c r="X182" s="286"/>
      <c r="Y182" s="286"/>
      <c r="Z182" s="286"/>
      <c r="AA182" s="287"/>
      <c r="AB182" s="276"/>
      <c r="AC182" s="277"/>
      <c r="AD182" s="278"/>
      <c r="AE182" s="295"/>
      <c r="AF182" s="296"/>
      <c r="AG182" s="296"/>
      <c r="AH182" s="296"/>
      <c r="AI182" s="296"/>
      <c r="AJ182" s="297"/>
    </row>
    <row r="183" spans="1:36" ht="6" customHeight="1">
      <c r="A183" s="221" t="s">
        <v>195</v>
      </c>
      <c r="B183" s="222"/>
      <c r="C183" s="222"/>
      <c r="D183" s="222"/>
      <c r="E183" s="222"/>
      <c r="F183" s="222"/>
      <c r="G183" s="222"/>
      <c r="H183" s="222"/>
      <c r="I183" s="222"/>
      <c r="J183" s="222"/>
      <c r="K183" s="222"/>
      <c r="L183" s="222"/>
      <c r="M183" s="222"/>
      <c r="N183" s="222"/>
      <c r="O183" s="222"/>
      <c r="P183" s="222"/>
      <c r="Q183" s="222"/>
      <c r="R183" s="222"/>
      <c r="S183" s="222"/>
      <c r="T183" s="222"/>
      <c r="U183" s="222"/>
      <c r="V183" s="222"/>
      <c r="W183" s="222"/>
      <c r="X183" s="222"/>
      <c r="Y183" s="222"/>
      <c r="Z183" s="222"/>
      <c r="AA183" s="222"/>
      <c r="AB183" s="222"/>
      <c r="AC183" s="222"/>
      <c r="AD183" s="223"/>
      <c r="AE183" s="227">
        <f>SUM(ROUND((AE171),2))</f>
        <v>4750.87</v>
      </c>
      <c r="AF183" s="228"/>
      <c r="AG183" s="228"/>
      <c r="AH183" s="228"/>
      <c r="AI183" s="228"/>
      <c r="AJ183" s="229"/>
    </row>
    <row r="184" spans="1:36" ht="6" customHeight="1">
      <c r="A184" s="224"/>
      <c r="B184" s="225"/>
      <c r="C184" s="225"/>
      <c r="D184" s="225"/>
      <c r="E184" s="225"/>
      <c r="F184" s="225"/>
      <c r="G184" s="225"/>
      <c r="H184" s="225"/>
      <c r="I184" s="225"/>
      <c r="J184" s="225"/>
      <c r="K184" s="225"/>
      <c r="L184" s="225"/>
      <c r="M184" s="225"/>
      <c r="N184" s="225"/>
      <c r="O184" s="225"/>
      <c r="P184" s="225"/>
      <c r="Q184" s="225"/>
      <c r="R184" s="225"/>
      <c r="S184" s="225"/>
      <c r="T184" s="225"/>
      <c r="U184" s="225"/>
      <c r="V184" s="225"/>
      <c r="W184" s="225"/>
      <c r="X184" s="225"/>
      <c r="Y184" s="225"/>
      <c r="Z184" s="225"/>
      <c r="AA184" s="225"/>
      <c r="AB184" s="225"/>
      <c r="AC184" s="225"/>
      <c r="AD184" s="226"/>
      <c r="AE184" s="230"/>
      <c r="AF184" s="231"/>
      <c r="AG184" s="231"/>
      <c r="AH184" s="231"/>
      <c r="AI184" s="231"/>
      <c r="AJ184" s="232"/>
    </row>
    <row r="187" spans="1:36" ht="6" customHeight="1">
      <c r="A187" s="233" t="s">
        <v>196</v>
      </c>
      <c r="B187" s="234"/>
      <c r="C187" s="234"/>
      <c r="D187" s="234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  <c r="S187" s="234"/>
      <c r="T187" s="234"/>
      <c r="U187" s="234"/>
      <c r="V187" s="234"/>
      <c r="W187" s="234"/>
      <c r="X187" s="234"/>
      <c r="Y187" s="234"/>
      <c r="Z187" s="234"/>
      <c r="AA187" s="234"/>
      <c r="AB187" s="234"/>
      <c r="AC187" s="234"/>
      <c r="AD187" s="234"/>
      <c r="AE187" s="234"/>
      <c r="AF187" s="234"/>
      <c r="AG187" s="234"/>
      <c r="AH187" s="234"/>
      <c r="AI187" s="234"/>
      <c r="AJ187" s="235"/>
    </row>
    <row r="188" spans="1:36" ht="6" customHeight="1">
      <c r="A188" s="236"/>
      <c r="B188" s="237"/>
      <c r="C188" s="237"/>
      <c r="D188" s="237"/>
      <c r="E188" s="237"/>
      <c r="F188" s="237"/>
      <c r="G188" s="237"/>
      <c r="H188" s="237"/>
      <c r="I188" s="237"/>
      <c r="J188" s="237"/>
      <c r="K188" s="237"/>
      <c r="L188" s="237"/>
      <c r="M188" s="237"/>
      <c r="N188" s="237"/>
      <c r="O188" s="237"/>
      <c r="P188" s="237"/>
      <c r="Q188" s="237"/>
      <c r="R188" s="237"/>
      <c r="S188" s="237"/>
      <c r="T188" s="237"/>
      <c r="U188" s="237"/>
      <c r="V188" s="237"/>
      <c r="W188" s="237"/>
      <c r="X188" s="237"/>
      <c r="Y188" s="237"/>
      <c r="Z188" s="237"/>
      <c r="AA188" s="237"/>
      <c r="AB188" s="237"/>
      <c r="AC188" s="237"/>
      <c r="AD188" s="237"/>
      <c r="AE188" s="237"/>
      <c r="AF188" s="237"/>
      <c r="AG188" s="237"/>
      <c r="AH188" s="237"/>
      <c r="AI188" s="237"/>
      <c r="AJ188" s="238"/>
    </row>
    <row r="189" spans="1:36" ht="6" customHeight="1">
      <c r="A189" s="68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69"/>
      <c r="AE189" s="69"/>
      <c r="AF189" s="69"/>
      <c r="AG189" s="69"/>
      <c r="AH189" s="69"/>
      <c r="AI189" s="69"/>
      <c r="AJ189" s="70"/>
    </row>
    <row r="190" spans="1:36" ht="6" customHeight="1">
      <c r="A190" s="239" t="s">
        <v>197</v>
      </c>
      <c r="B190" s="240"/>
      <c r="C190" s="240"/>
      <c r="D190" s="240"/>
      <c r="E190" s="240"/>
      <c r="F190" s="240"/>
      <c r="G190" s="240"/>
      <c r="H190" s="240"/>
      <c r="I190" s="240"/>
      <c r="J190" s="240"/>
      <c r="K190" s="240"/>
      <c r="L190" s="240"/>
      <c r="M190" s="240"/>
      <c r="N190" s="240"/>
      <c r="O190" s="240"/>
      <c r="P190" s="240"/>
      <c r="Q190" s="240"/>
      <c r="R190" s="240"/>
      <c r="S190" s="240"/>
      <c r="T190" s="240"/>
      <c r="U190" s="240"/>
      <c r="V190" s="240"/>
      <c r="W190" s="240"/>
      <c r="X190" s="240"/>
      <c r="Y190" s="240"/>
      <c r="Z190" s="240"/>
      <c r="AA190" s="240"/>
      <c r="AB190" s="240"/>
      <c r="AC190" s="241"/>
      <c r="AD190" s="245" t="s">
        <v>5</v>
      </c>
      <c r="AE190" s="245"/>
      <c r="AF190" s="245"/>
      <c r="AG190" s="245"/>
      <c r="AH190" s="245"/>
      <c r="AI190" s="245"/>
      <c r="AJ190" s="245"/>
    </row>
    <row r="191" spans="1:36" ht="6" customHeight="1">
      <c r="A191" s="242"/>
      <c r="B191" s="243"/>
      <c r="C191" s="243"/>
      <c r="D191" s="243"/>
      <c r="E191" s="243"/>
      <c r="F191" s="243"/>
      <c r="G191" s="243"/>
      <c r="H191" s="243"/>
      <c r="I191" s="243"/>
      <c r="J191" s="243"/>
      <c r="K191" s="243"/>
      <c r="L191" s="243"/>
      <c r="M191" s="243"/>
      <c r="N191" s="243"/>
      <c r="O191" s="243"/>
      <c r="P191" s="243"/>
      <c r="Q191" s="243"/>
      <c r="R191" s="243"/>
      <c r="S191" s="243"/>
      <c r="T191" s="243"/>
      <c r="U191" s="243"/>
      <c r="V191" s="243"/>
      <c r="W191" s="243"/>
      <c r="X191" s="243"/>
      <c r="Y191" s="243"/>
      <c r="Z191" s="243"/>
      <c r="AA191" s="243"/>
      <c r="AB191" s="243"/>
      <c r="AC191" s="244"/>
      <c r="AD191" s="245"/>
      <c r="AE191" s="245"/>
      <c r="AF191" s="245"/>
      <c r="AG191" s="245"/>
      <c r="AH191" s="245"/>
      <c r="AI191" s="245"/>
      <c r="AJ191" s="245"/>
    </row>
    <row r="192" spans="1:36" ht="6" customHeight="1">
      <c r="A192" s="208" t="s">
        <v>0</v>
      </c>
      <c r="B192" s="208"/>
      <c r="C192" s="209" t="s">
        <v>198</v>
      </c>
      <c r="D192" s="210"/>
      <c r="E192" s="210"/>
      <c r="F192" s="210"/>
      <c r="G192" s="210"/>
      <c r="H192" s="210"/>
      <c r="I192" s="210"/>
      <c r="J192" s="210"/>
      <c r="K192" s="210"/>
      <c r="L192" s="210"/>
      <c r="M192" s="210"/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3"/>
      <c r="Z192" s="213"/>
      <c r="AA192" s="213"/>
      <c r="AB192" s="213"/>
      <c r="AC192" s="214"/>
      <c r="AD192" s="246">
        <f>AE183</f>
        <v>4750.87</v>
      </c>
      <c r="AE192" s="247"/>
      <c r="AF192" s="247"/>
      <c r="AG192" s="247"/>
      <c r="AH192" s="247"/>
      <c r="AI192" s="247"/>
      <c r="AJ192" s="248"/>
    </row>
    <row r="193" spans="1:36" ht="6" customHeight="1">
      <c r="A193" s="208"/>
      <c r="B193" s="208"/>
      <c r="C193" s="211"/>
      <c r="D193" s="212"/>
      <c r="E193" s="212"/>
      <c r="F193" s="212"/>
      <c r="G193" s="212"/>
      <c r="H193" s="212"/>
      <c r="I193" s="212"/>
      <c r="J193" s="212"/>
      <c r="K193" s="212"/>
      <c r="L193" s="212"/>
      <c r="M193" s="212"/>
      <c r="N193" s="212"/>
      <c r="O193" s="212"/>
      <c r="P193" s="212"/>
      <c r="Q193" s="212"/>
      <c r="R193" s="212"/>
      <c r="S193" s="212"/>
      <c r="T193" s="212"/>
      <c r="U193" s="212"/>
      <c r="V193" s="212"/>
      <c r="W193" s="212"/>
      <c r="X193" s="212"/>
      <c r="Y193" s="213"/>
      <c r="Z193" s="213"/>
      <c r="AA193" s="213"/>
      <c r="AB193" s="213"/>
      <c r="AC193" s="214"/>
      <c r="AD193" s="249"/>
      <c r="AE193" s="250"/>
      <c r="AF193" s="250"/>
      <c r="AG193" s="250"/>
      <c r="AH193" s="250"/>
      <c r="AI193" s="250"/>
      <c r="AJ193" s="251"/>
    </row>
    <row r="194" spans="1:36" ht="6" customHeight="1">
      <c r="A194" s="208" t="s">
        <v>2</v>
      </c>
      <c r="B194" s="208"/>
      <c r="C194" s="209" t="s">
        <v>201</v>
      </c>
      <c r="D194" s="210"/>
      <c r="E194" s="210"/>
      <c r="F194" s="210"/>
      <c r="G194" s="210"/>
      <c r="H194" s="210"/>
      <c r="I194" s="210"/>
      <c r="J194" s="210"/>
      <c r="K194" s="210"/>
      <c r="L194" s="210"/>
      <c r="M194" s="210"/>
      <c r="N194" s="210"/>
      <c r="O194" s="210"/>
      <c r="P194" s="210"/>
      <c r="Q194" s="210"/>
      <c r="R194" s="210"/>
      <c r="S194" s="210"/>
      <c r="T194" s="210"/>
      <c r="U194" s="210"/>
      <c r="V194" s="210"/>
      <c r="W194" s="210"/>
      <c r="X194" s="210"/>
      <c r="Y194" s="213"/>
      <c r="Z194" s="213"/>
      <c r="AA194" s="213"/>
      <c r="AB194" s="213"/>
      <c r="AC194" s="214"/>
      <c r="AD194" s="215">
        <f>AD192*AD25</f>
        <v>171031.32</v>
      </c>
      <c r="AE194" s="216"/>
      <c r="AF194" s="216"/>
      <c r="AG194" s="216"/>
      <c r="AH194" s="216"/>
      <c r="AI194" s="216"/>
      <c r="AJ194" s="217"/>
    </row>
    <row r="195" spans="1:36" ht="6" customHeight="1">
      <c r="A195" s="208"/>
      <c r="B195" s="208"/>
      <c r="C195" s="211"/>
      <c r="D195" s="212"/>
      <c r="E195" s="212"/>
      <c r="F195" s="212"/>
      <c r="G195" s="212"/>
      <c r="H195" s="212"/>
      <c r="I195" s="212"/>
      <c r="J195" s="212"/>
      <c r="K195" s="212"/>
      <c r="L195" s="212"/>
      <c r="M195" s="212"/>
      <c r="N195" s="212"/>
      <c r="O195" s="212"/>
      <c r="P195" s="212"/>
      <c r="Q195" s="212"/>
      <c r="R195" s="212"/>
      <c r="S195" s="212"/>
      <c r="T195" s="212"/>
      <c r="U195" s="212"/>
      <c r="V195" s="212"/>
      <c r="W195" s="212"/>
      <c r="X195" s="212"/>
      <c r="Y195" s="213"/>
      <c r="Z195" s="213"/>
      <c r="AA195" s="213"/>
      <c r="AB195" s="213"/>
      <c r="AC195" s="214"/>
      <c r="AD195" s="218"/>
      <c r="AE195" s="219"/>
      <c r="AF195" s="219"/>
      <c r="AG195" s="219"/>
      <c r="AH195" s="219"/>
      <c r="AI195" s="219"/>
      <c r="AJ195" s="220"/>
    </row>
  </sheetData>
  <mergeCells count="374">
    <mergeCell ref="A10:AJ10"/>
    <mergeCell ref="A11:AJ11"/>
    <mergeCell ref="A12:AJ12"/>
    <mergeCell ref="A13:AJ13"/>
    <mergeCell ref="A14:AJ15"/>
    <mergeCell ref="A16:AJ17"/>
    <mergeCell ref="A2:AJ2"/>
    <mergeCell ref="A3:AJ3"/>
    <mergeCell ref="A4:AJ4"/>
    <mergeCell ref="A5:AJ5"/>
    <mergeCell ref="A8:AJ8"/>
    <mergeCell ref="A9:AJ9"/>
    <mergeCell ref="A24:B24"/>
    <mergeCell ref="C24:AC24"/>
    <mergeCell ref="AD24:AJ24"/>
    <mergeCell ref="A25:B25"/>
    <mergeCell ref="C25:AC25"/>
    <mergeCell ref="AD25:AJ25"/>
    <mergeCell ref="A18:AJ18"/>
    <mergeCell ref="A20:AJ21"/>
    <mergeCell ref="A22:B22"/>
    <mergeCell ref="C22:AC22"/>
    <mergeCell ref="AD22:AJ22"/>
    <mergeCell ref="A23:B23"/>
    <mergeCell ref="C23:AC23"/>
    <mergeCell ref="AD23:AJ23"/>
    <mergeCell ref="A33:X33"/>
    <mergeCell ref="Y33:AC33"/>
    <mergeCell ref="AD33:AJ33"/>
    <mergeCell ref="A35:AJ35"/>
    <mergeCell ref="A37:AJ38"/>
    <mergeCell ref="A39:AJ40"/>
    <mergeCell ref="C26:Z27"/>
    <mergeCell ref="A28:AJ29"/>
    <mergeCell ref="A30:P31"/>
    <mergeCell ref="Q30:AJ31"/>
    <mergeCell ref="A32:X32"/>
    <mergeCell ref="Y32:AC32"/>
    <mergeCell ref="AD32:AJ32"/>
    <mergeCell ref="A44:B45"/>
    <mergeCell ref="C44:AC45"/>
    <mergeCell ref="AD44:AJ45"/>
    <mergeCell ref="A46:B47"/>
    <mergeCell ref="C46:AC47"/>
    <mergeCell ref="AD46:AJ47"/>
    <mergeCell ref="A41:B42"/>
    <mergeCell ref="C41:AC42"/>
    <mergeCell ref="AD41:AJ42"/>
    <mergeCell ref="A43:B43"/>
    <mergeCell ref="C43:AC43"/>
    <mergeCell ref="AD43:AJ43"/>
    <mergeCell ref="A55:B55"/>
    <mergeCell ref="C55:X55"/>
    <mergeCell ref="Y55:AC55"/>
    <mergeCell ref="AD55:AJ55"/>
    <mergeCell ref="A56:B56"/>
    <mergeCell ref="C56:X56"/>
    <mergeCell ref="Y56:AC56"/>
    <mergeCell ref="AD56:AJ56"/>
    <mergeCell ref="A48:B49"/>
    <mergeCell ref="C48:AC49"/>
    <mergeCell ref="AD48:AJ49"/>
    <mergeCell ref="A51:AJ52"/>
    <mergeCell ref="A53:B54"/>
    <mergeCell ref="C53:X54"/>
    <mergeCell ref="Y53:AC54"/>
    <mergeCell ref="AD53:AJ54"/>
    <mergeCell ref="A59:B59"/>
    <mergeCell ref="C59:X59"/>
    <mergeCell ref="Y59:AC59"/>
    <mergeCell ref="AD59:AJ59"/>
    <mergeCell ref="A60:B60"/>
    <mergeCell ref="C60:X60"/>
    <mergeCell ref="Y60:AC60"/>
    <mergeCell ref="AD60:AJ60"/>
    <mergeCell ref="A57:B57"/>
    <mergeCell ref="C57:X57"/>
    <mergeCell ref="Y57:AC57"/>
    <mergeCell ref="AD57:AJ57"/>
    <mergeCell ref="A58:B58"/>
    <mergeCell ref="C58:X58"/>
    <mergeCell ref="Y58:AC58"/>
    <mergeCell ref="AD58:AJ58"/>
    <mergeCell ref="A64:AJ64"/>
    <mergeCell ref="A65:AJ65"/>
    <mergeCell ref="A66:B66"/>
    <mergeCell ref="C66:X66"/>
    <mergeCell ref="Y66:AC66"/>
    <mergeCell ref="AD66:AJ66"/>
    <mergeCell ref="A61:B61"/>
    <mergeCell ref="C61:X61"/>
    <mergeCell ref="Y61:AC61"/>
    <mergeCell ref="AD61:AJ61"/>
    <mergeCell ref="A62:AC62"/>
    <mergeCell ref="AD62:AJ62"/>
    <mergeCell ref="A69:X69"/>
    <mergeCell ref="Y69:AC69"/>
    <mergeCell ref="AD69:AJ69"/>
    <mergeCell ref="A71:AJ71"/>
    <mergeCell ref="A72:B72"/>
    <mergeCell ref="C72:X72"/>
    <mergeCell ref="Y72:AC72"/>
    <mergeCell ref="AD72:AJ72"/>
    <mergeCell ref="A67:B67"/>
    <mergeCell ref="C67:X67"/>
    <mergeCell ref="Y67:AC67"/>
    <mergeCell ref="AD67:AJ67"/>
    <mergeCell ref="A68:B68"/>
    <mergeCell ref="C68:X68"/>
    <mergeCell ref="Y68:AC68"/>
    <mergeCell ref="AD68:AJ68"/>
    <mergeCell ref="A75:B75"/>
    <mergeCell ref="C75:X75"/>
    <mergeCell ref="Y75:AC75"/>
    <mergeCell ref="AD75:AJ75"/>
    <mergeCell ref="A76:B76"/>
    <mergeCell ref="C76:X76"/>
    <mergeCell ref="Y76:AC76"/>
    <mergeCell ref="AD76:AJ76"/>
    <mergeCell ref="A73:B73"/>
    <mergeCell ref="C73:X73"/>
    <mergeCell ref="Y73:AC73"/>
    <mergeCell ref="AD73:AJ73"/>
    <mergeCell ref="A74:B74"/>
    <mergeCell ref="C74:X74"/>
    <mergeCell ref="Y74:AC74"/>
    <mergeCell ref="AD74:AJ74"/>
    <mergeCell ref="A79:B79"/>
    <mergeCell ref="C79:X79"/>
    <mergeCell ref="Y79:AC79"/>
    <mergeCell ref="AD79:AJ79"/>
    <mergeCell ref="A80:B80"/>
    <mergeCell ref="C80:X80"/>
    <mergeCell ref="Y80:AC80"/>
    <mergeCell ref="AD80:AJ80"/>
    <mergeCell ref="A77:B77"/>
    <mergeCell ref="C77:X77"/>
    <mergeCell ref="Y77:AC77"/>
    <mergeCell ref="AD77:AJ77"/>
    <mergeCell ref="A78:B78"/>
    <mergeCell ref="C78:X78"/>
    <mergeCell ref="Y78:AC78"/>
    <mergeCell ref="AD78:AJ78"/>
    <mergeCell ref="A85:B85"/>
    <mergeCell ref="C85:AC85"/>
    <mergeCell ref="AD85:AJ85"/>
    <mergeCell ref="A86:B86"/>
    <mergeCell ref="C86:AC86"/>
    <mergeCell ref="AD86:AJ86"/>
    <mergeCell ref="A81:X81"/>
    <mergeCell ref="Y81:AC81"/>
    <mergeCell ref="AD81:AJ81"/>
    <mergeCell ref="A83:AJ83"/>
    <mergeCell ref="A84:B84"/>
    <mergeCell ref="C84:AC84"/>
    <mergeCell ref="AD84:AJ84"/>
    <mergeCell ref="A89:AC89"/>
    <mergeCell ref="AD89:AJ89"/>
    <mergeCell ref="A90:AJ90"/>
    <mergeCell ref="A91:AJ91"/>
    <mergeCell ref="A92:B92"/>
    <mergeCell ref="C92:AC92"/>
    <mergeCell ref="AD92:AJ92"/>
    <mergeCell ref="A87:B87"/>
    <mergeCell ref="C87:AC87"/>
    <mergeCell ref="AD87:AJ87"/>
    <mergeCell ref="A88:B88"/>
    <mergeCell ref="C88:AC88"/>
    <mergeCell ref="AD88:AJ88"/>
    <mergeCell ref="A95:B95"/>
    <mergeCell ref="C95:AC95"/>
    <mergeCell ref="AD95:AJ95"/>
    <mergeCell ref="A96:AC96"/>
    <mergeCell ref="AD96:AJ96"/>
    <mergeCell ref="A97:AJ97"/>
    <mergeCell ref="A93:B93"/>
    <mergeCell ref="C93:AC93"/>
    <mergeCell ref="AD93:AJ93"/>
    <mergeCell ref="A94:B94"/>
    <mergeCell ref="C94:AC94"/>
    <mergeCell ref="AD94:AJ94"/>
    <mergeCell ref="A101:B101"/>
    <mergeCell ref="C101:X101"/>
    <mergeCell ref="Y101:AC101"/>
    <mergeCell ref="AD101:AJ101"/>
    <mergeCell ref="A102:B102"/>
    <mergeCell ref="C102:X102"/>
    <mergeCell ref="Y102:AC102"/>
    <mergeCell ref="AD102:AJ102"/>
    <mergeCell ref="A98:AJ98"/>
    <mergeCell ref="A99:B99"/>
    <mergeCell ref="C99:X99"/>
    <mergeCell ref="Y99:AC99"/>
    <mergeCell ref="AD99:AJ99"/>
    <mergeCell ref="A100:B100"/>
    <mergeCell ref="C100:X100"/>
    <mergeCell ref="Y100:AC100"/>
    <mergeCell ref="AD100:AJ100"/>
    <mergeCell ref="A105:B105"/>
    <mergeCell ref="C105:X105"/>
    <mergeCell ref="Y105:AC105"/>
    <mergeCell ref="AD105:AJ105"/>
    <mergeCell ref="A106:X106"/>
    <mergeCell ref="Y106:AC106"/>
    <mergeCell ref="AD106:AJ106"/>
    <mergeCell ref="A103:B103"/>
    <mergeCell ref="C103:X103"/>
    <mergeCell ref="Y103:AC103"/>
    <mergeCell ref="AD103:AJ103"/>
    <mergeCell ref="A104:B104"/>
    <mergeCell ref="C104:X104"/>
    <mergeCell ref="Y104:AC104"/>
    <mergeCell ref="AD104:AJ104"/>
    <mergeCell ref="A111:B111"/>
    <mergeCell ref="C111:X111"/>
    <mergeCell ref="Y111:AC111"/>
    <mergeCell ref="AD111:AJ111"/>
    <mergeCell ref="A112:B112"/>
    <mergeCell ref="C112:X112"/>
    <mergeCell ref="Y112:AC112"/>
    <mergeCell ref="AD112:AJ112"/>
    <mergeCell ref="A107:AJ107"/>
    <mergeCell ref="A108:AJ108"/>
    <mergeCell ref="A109:AJ109"/>
    <mergeCell ref="A110:B110"/>
    <mergeCell ref="C110:X110"/>
    <mergeCell ref="Y110:AC110"/>
    <mergeCell ref="AD110:AJ110"/>
    <mergeCell ref="A115:B115"/>
    <mergeCell ref="C115:X115"/>
    <mergeCell ref="Y115:AC115"/>
    <mergeCell ref="AD115:AJ115"/>
    <mergeCell ref="A116:B116"/>
    <mergeCell ref="C116:X116"/>
    <mergeCell ref="Y116:AC116"/>
    <mergeCell ref="AD116:AJ116"/>
    <mergeCell ref="A113:B113"/>
    <mergeCell ref="C113:X113"/>
    <mergeCell ref="Y113:AC113"/>
    <mergeCell ref="AD113:AJ113"/>
    <mergeCell ref="A114:B114"/>
    <mergeCell ref="C114:X114"/>
    <mergeCell ref="Y114:AC114"/>
    <mergeCell ref="AD114:AJ114"/>
    <mergeCell ref="A121:B121"/>
    <mergeCell ref="C121:AC121"/>
    <mergeCell ref="AD121:AJ121"/>
    <mergeCell ref="A122:AC122"/>
    <mergeCell ref="AD122:AJ122"/>
    <mergeCell ref="A123:AJ123"/>
    <mergeCell ref="A117:X117"/>
    <mergeCell ref="Y117:AC117"/>
    <mergeCell ref="AD117:AJ117"/>
    <mergeCell ref="A118:AJ118"/>
    <mergeCell ref="A119:AJ119"/>
    <mergeCell ref="A120:B120"/>
    <mergeCell ref="C120:X120"/>
    <mergeCell ref="Y120:AC120"/>
    <mergeCell ref="AD120:AJ120"/>
    <mergeCell ref="A127:B127"/>
    <mergeCell ref="C127:AC127"/>
    <mergeCell ref="AD127:AJ127"/>
    <mergeCell ref="A128:AC128"/>
    <mergeCell ref="AD128:AJ128"/>
    <mergeCell ref="A129:AJ129"/>
    <mergeCell ref="A124:AJ124"/>
    <mergeCell ref="A125:B125"/>
    <mergeCell ref="C125:AC125"/>
    <mergeCell ref="AD125:AJ125"/>
    <mergeCell ref="A126:B126"/>
    <mergeCell ref="C126:AC126"/>
    <mergeCell ref="AD126:AJ126"/>
    <mergeCell ref="A133:B133"/>
    <mergeCell ref="Y133:AC133"/>
    <mergeCell ref="AD133:AJ133"/>
    <mergeCell ref="A134:B134"/>
    <mergeCell ref="Y134:AC134"/>
    <mergeCell ref="AD134:AJ134"/>
    <mergeCell ref="A130:AJ130"/>
    <mergeCell ref="A131:B131"/>
    <mergeCell ref="AD131:AJ131"/>
    <mergeCell ref="A132:B132"/>
    <mergeCell ref="Y132:AC132"/>
    <mergeCell ref="AD132:AJ132"/>
    <mergeCell ref="AD139:AJ139"/>
    <mergeCell ref="A140:B140"/>
    <mergeCell ref="C140:X140"/>
    <mergeCell ref="Y140:AC140"/>
    <mergeCell ref="AD140:AJ140"/>
    <mergeCell ref="A135:AC135"/>
    <mergeCell ref="AD135:AJ135"/>
    <mergeCell ref="A137:AJ137"/>
    <mergeCell ref="A138:B138"/>
    <mergeCell ref="C138:X138"/>
    <mergeCell ref="Y138:AC138"/>
    <mergeCell ref="AD138:AJ138"/>
    <mergeCell ref="C141:X141"/>
    <mergeCell ref="A142:B142"/>
    <mergeCell ref="C142:X142"/>
    <mergeCell ref="A143:B143"/>
    <mergeCell ref="C143:X143"/>
    <mergeCell ref="Y143:AC143"/>
    <mergeCell ref="A139:B139"/>
    <mergeCell ref="C139:X139"/>
    <mergeCell ref="Y139:AC139"/>
    <mergeCell ref="A146:AC146"/>
    <mergeCell ref="AD146:AJ146"/>
    <mergeCell ref="A148:AJ148"/>
    <mergeCell ref="A150:AC150"/>
    <mergeCell ref="AD150:AJ150"/>
    <mergeCell ref="A151:B151"/>
    <mergeCell ref="C151:AC151"/>
    <mergeCell ref="AD151:AJ151"/>
    <mergeCell ref="AD143:AJ143"/>
    <mergeCell ref="A144:B144"/>
    <mergeCell ref="C144:X144"/>
    <mergeCell ref="Y144:AC144"/>
    <mergeCell ref="AD144:AJ144"/>
    <mergeCell ref="A145:B145"/>
    <mergeCell ref="C145:X145"/>
    <mergeCell ref="Y145:AC145"/>
    <mergeCell ref="AD145:AJ145"/>
    <mergeCell ref="A154:B154"/>
    <mergeCell ref="C154:AC154"/>
    <mergeCell ref="AD154:AJ154"/>
    <mergeCell ref="A155:B155"/>
    <mergeCell ref="C155:AC155"/>
    <mergeCell ref="AD155:AJ155"/>
    <mergeCell ref="A152:B152"/>
    <mergeCell ref="C152:AC152"/>
    <mergeCell ref="AD152:AJ152"/>
    <mergeCell ref="A153:B153"/>
    <mergeCell ref="C153:AC153"/>
    <mergeCell ref="AD153:AJ153"/>
    <mergeCell ref="A160:AJ161"/>
    <mergeCell ref="A162:AJ162"/>
    <mergeCell ref="A163:L168"/>
    <mergeCell ref="M163:Q168"/>
    <mergeCell ref="R163:V168"/>
    <mergeCell ref="W163:AA168"/>
    <mergeCell ref="AB163:AD168"/>
    <mergeCell ref="AE163:AJ168"/>
    <mergeCell ref="A156:AC156"/>
    <mergeCell ref="AD156:AJ156"/>
    <mergeCell ref="A157:B157"/>
    <mergeCell ref="C157:AC157"/>
    <mergeCell ref="AD157:AJ157"/>
    <mergeCell ref="A158:AC158"/>
    <mergeCell ref="AD158:AJ158"/>
    <mergeCell ref="A171:L182"/>
    <mergeCell ref="M171:Q182"/>
    <mergeCell ref="R171:V182"/>
    <mergeCell ref="W171:AA182"/>
    <mergeCell ref="AB171:AD182"/>
    <mergeCell ref="AE171:AJ182"/>
    <mergeCell ref="A169:L170"/>
    <mergeCell ref="M169:Q170"/>
    <mergeCell ref="R169:V170"/>
    <mergeCell ref="W169:AA170"/>
    <mergeCell ref="AB169:AD170"/>
    <mergeCell ref="AE169:AJ170"/>
    <mergeCell ref="A194:B195"/>
    <mergeCell ref="C194:X195"/>
    <mergeCell ref="Y194:AC195"/>
    <mergeCell ref="AD194:AJ195"/>
    <mergeCell ref="A183:AD184"/>
    <mergeCell ref="AE183:AJ184"/>
    <mergeCell ref="A187:AJ188"/>
    <mergeCell ref="A190:AC191"/>
    <mergeCell ref="AD190:AJ191"/>
    <mergeCell ref="A192:B193"/>
    <mergeCell ref="C192:X193"/>
    <mergeCell ref="Y192:AC193"/>
    <mergeCell ref="AD192:AJ19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8" orientation="portrait" r:id="rId1"/>
  <headerFooter>
    <oddFooter>&amp;L&amp;F&amp;C&amp;P/&amp;N&amp;R&amp;A</oddFooter>
  </headerFooter>
  <rowBreaks count="1" manualBreakCount="1">
    <brk id="146" max="3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</sheetPr>
  <dimension ref="A1:AJ195"/>
  <sheetViews>
    <sheetView showGridLines="0" zoomScaleNormal="100" zoomScaleSheetLayoutView="120" workbookViewId="0">
      <selection activeCell="Y32" sqref="Y32:AC32"/>
    </sheetView>
  </sheetViews>
  <sheetFormatPr defaultColWidth="2.42578125" defaultRowHeight="6" customHeight="1"/>
  <cols>
    <col min="1" max="29" width="2.42578125" style="34"/>
    <col min="30" max="30" width="11.140625" style="34" customWidth="1"/>
    <col min="31" max="16384" width="2.42578125" style="34"/>
  </cols>
  <sheetData>
    <row r="1" spans="1:36" ht="12.75">
      <c r="A1" s="16"/>
      <c r="B1" s="16"/>
      <c r="C1" s="16"/>
      <c r="D1" s="16"/>
    </row>
    <row r="2" spans="1:36" ht="12.75">
      <c r="A2" s="438" t="s">
        <v>31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38"/>
      <c r="AE2" s="438"/>
      <c r="AF2" s="438"/>
      <c r="AG2" s="438"/>
      <c r="AH2" s="438"/>
      <c r="AI2" s="438"/>
      <c r="AJ2" s="438"/>
    </row>
    <row r="3" spans="1:36" ht="12.75">
      <c r="A3" s="438" t="s">
        <v>264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  <c r="AA3" s="438"/>
      <c r="AB3" s="438"/>
      <c r="AC3" s="438"/>
      <c r="AD3" s="438"/>
      <c r="AE3" s="438"/>
      <c r="AF3" s="438"/>
      <c r="AG3" s="438"/>
      <c r="AH3" s="438"/>
      <c r="AI3" s="438"/>
      <c r="AJ3" s="438"/>
    </row>
    <row r="4" spans="1:36" ht="12.75">
      <c r="A4" s="438" t="s">
        <v>32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38"/>
      <c r="V4" s="438"/>
      <c r="W4" s="438"/>
      <c r="X4" s="438"/>
      <c r="Y4" s="438"/>
      <c r="Z4" s="438"/>
      <c r="AA4" s="438"/>
      <c r="AB4" s="438"/>
      <c r="AC4" s="438"/>
      <c r="AD4" s="438"/>
      <c r="AE4" s="438"/>
      <c r="AF4" s="438"/>
      <c r="AG4" s="438"/>
      <c r="AH4" s="438"/>
      <c r="AI4" s="438"/>
      <c r="AJ4" s="438"/>
    </row>
    <row r="5" spans="1:36" ht="12.75">
      <c r="A5" s="438" t="s">
        <v>33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438"/>
      <c r="AI5" s="438"/>
      <c r="AJ5" s="438"/>
    </row>
    <row r="6" spans="1:36" ht="12.75"/>
    <row r="7" spans="1:36" ht="12.75"/>
    <row r="8" spans="1:36" s="35" customFormat="1" ht="12.75">
      <c r="A8" s="439"/>
      <c r="B8" s="439"/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439"/>
    </row>
    <row r="9" spans="1:36" s="35" customFormat="1" ht="16.5" customHeight="1">
      <c r="A9" s="440" t="s">
        <v>199</v>
      </c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440"/>
      <c r="T9" s="440"/>
      <c r="U9" s="440"/>
      <c r="V9" s="440"/>
      <c r="W9" s="440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  <c r="AI9" s="440"/>
      <c r="AJ9" s="440"/>
    </row>
    <row r="10" spans="1:36" s="35" customFormat="1" ht="12.75" customHeight="1">
      <c r="A10" s="428" t="s">
        <v>90</v>
      </c>
      <c r="B10" s="428"/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8"/>
      <c r="T10" s="428"/>
      <c r="U10" s="428"/>
      <c r="V10" s="428"/>
      <c r="W10" s="428"/>
      <c r="X10" s="428"/>
      <c r="Y10" s="428"/>
      <c r="Z10" s="428"/>
      <c r="AA10" s="428"/>
      <c r="AB10" s="428"/>
      <c r="AC10" s="428"/>
      <c r="AD10" s="428"/>
      <c r="AE10" s="428"/>
      <c r="AF10" s="428"/>
      <c r="AG10" s="428"/>
      <c r="AH10" s="428"/>
      <c r="AI10" s="428"/>
      <c r="AJ10" s="428"/>
    </row>
    <row r="11" spans="1:36" s="35" customFormat="1" ht="10.5" customHeight="1">
      <c r="A11" s="429"/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29"/>
      <c r="AE11" s="429"/>
      <c r="AF11" s="429"/>
      <c r="AG11" s="429"/>
      <c r="AH11" s="429"/>
      <c r="AI11" s="429"/>
      <c r="AJ11" s="429"/>
    </row>
    <row r="12" spans="1:36" s="35" customFormat="1" ht="12" customHeight="1">
      <c r="A12" s="430" t="s">
        <v>279</v>
      </c>
      <c r="B12" s="430"/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430"/>
      <c r="Z12" s="430"/>
      <c r="AA12" s="430"/>
      <c r="AB12" s="430"/>
      <c r="AC12" s="430"/>
      <c r="AD12" s="430"/>
      <c r="AE12" s="430"/>
      <c r="AF12" s="430"/>
      <c r="AG12" s="430"/>
      <c r="AH12" s="430"/>
      <c r="AI12" s="430"/>
      <c r="AJ12" s="430"/>
    </row>
    <row r="13" spans="1:36" s="35" customFormat="1" ht="11.25" customHeight="1">
      <c r="A13" s="431"/>
      <c r="B13" s="431"/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431"/>
      <c r="AF13" s="431"/>
      <c r="AG13" s="431"/>
      <c r="AH13" s="431"/>
      <c r="AI13" s="431"/>
      <c r="AJ13" s="431"/>
    </row>
    <row r="14" spans="1:36" s="35" customFormat="1" ht="6" customHeight="1">
      <c r="A14" s="432" t="s">
        <v>268</v>
      </c>
      <c r="B14" s="433"/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4"/>
    </row>
    <row r="15" spans="1:36" s="35" customFormat="1" ht="6" customHeight="1">
      <c r="A15" s="432"/>
      <c r="B15" s="433"/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4"/>
    </row>
    <row r="16" spans="1:36" s="35" customFormat="1" ht="6" customHeight="1">
      <c r="A16" s="435" t="s">
        <v>91</v>
      </c>
      <c r="B16" s="436"/>
      <c r="C16" s="436"/>
      <c r="D16" s="436"/>
      <c r="E16" s="436"/>
      <c r="F16" s="436"/>
      <c r="G16" s="436"/>
      <c r="H16" s="436"/>
      <c r="I16" s="436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6"/>
      <c r="AE16" s="436"/>
      <c r="AF16" s="436"/>
      <c r="AG16" s="436"/>
      <c r="AH16" s="436"/>
      <c r="AI16" s="436"/>
      <c r="AJ16" s="437"/>
    </row>
    <row r="17" spans="1:36" s="35" customFormat="1" ht="6" customHeight="1">
      <c r="A17" s="435"/>
      <c r="B17" s="436"/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6"/>
      <c r="AE17" s="436"/>
      <c r="AF17" s="436"/>
      <c r="AG17" s="436"/>
      <c r="AH17" s="436"/>
      <c r="AI17" s="436"/>
      <c r="AJ17" s="437"/>
    </row>
    <row r="18" spans="1:36" s="35" customFormat="1" ht="12.75">
      <c r="A18" s="432" t="s">
        <v>92</v>
      </c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433"/>
      <c r="AE18" s="433"/>
      <c r="AF18" s="433"/>
      <c r="AG18" s="433"/>
      <c r="AH18" s="433"/>
      <c r="AI18" s="433"/>
      <c r="AJ18" s="434"/>
    </row>
    <row r="19" spans="1:36" s="35" customFormat="1" ht="13.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</row>
    <row r="20" spans="1:36" s="35" customFormat="1" ht="6" customHeight="1">
      <c r="A20" s="441" t="s">
        <v>93</v>
      </c>
      <c r="B20" s="442"/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442"/>
      <c r="AA20" s="442"/>
      <c r="AB20" s="442"/>
      <c r="AC20" s="442"/>
      <c r="AD20" s="442"/>
      <c r="AE20" s="442"/>
      <c r="AF20" s="442"/>
      <c r="AG20" s="442"/>
      <c r="AH20" s="442"/>
      <c r="AI20" s="442"/>
      <c r="AJ20" s="443"/>
    </row>
    <row r="21" spans="1:36" s="35" customFormat="1" ht="6" customHeight="1">
      <c r="A21" s="444"/>
      <c r="B21" s="445"/>
      <c r="C21" s="445"/>
      <c r="D21" s="445"/>
      <c r="E21" s="445"/>
      <c r="F21" s="445"/>
      <c r="G21" s="445"/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5"/>
      <c r="AA21" s="445"/>
      <c r="AB21" s="445"/>
      <c r="AC21" s="445"/>
      <c r="AD21" s="445"/>
      <c r="AE21" s="445"/>
      <c r="AF21" s="445"/>
      <c r="AG21" s="445"/>
      <c r="AH21" s="445"/>
      <c r="AI21" s="445"/>
      <c r="AJ21" s="446"/>
    </row>
    <row r="22" spans="1:36" s="35" customFormat="1" ht="13.5" customHeight="1">
      <c r="A22" s="314" t="s">
        <v>0</v>
      </c>
      <c r="B22" s="214"/>
      <c r="C22" s="301" t="s">
        <v>94</v>
      </c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3"/>
      <c r="AD22" s="447" t="s">
        <v>95</v>
      </c>
      <c r="AE22" s="448"/>
      <c r="AF22" s="448"/>
      <c r="AG22" s="448"/>
      <c r="AH22" s="448"/>
      <c r="AI22" s="448"/>
      <c r="AJ22" s="449"/>
    </row>
    <row r="23" spans="1:36" s="35" customFormat="1" ht="12" customHeight="1">
      <c r="A23" s="314" t="s">
        <v>1</v>
      </c>
      <c r="B23" s="214"/>
      <c r="C23" s="301" t="s">
        <v>96</v>
      </c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3"/>
      <c r="AD23" s="425" t="s">
        <v>269</v>
      </c>
      <c r="AE23" s="426"/>
      <c r="AF23" s="426"/>
      <c r="AG23" s="426"/>
      <c r="AH23" s="426"/>
      <c r="AI23" s="426"/>
      <c r="AJ23" s="427"/>
    </row>
    <row r="24" spans="1:36" s="35" customFormat="1" ht="24.95" customHeight="1">
      <c r="A24" s="314" t="s">
        <v>2</v>
      </c>
      <c r="B24" s="214"/>
      <c r="C24" s="301" t="s">
        <v>97</v>
      </c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3"/>
      <c r="AD24" s="495" t="s">
        <v>310</v>
      </c>
      <c r="AE24" s="423"/>
      <c r="AF24" s="423"/>
      <c r="AG24" s="423"/>
      <c r="AH24" s="423"/>
      <c r="AI24" s="423"/>
      <c r="AJ24" s="424"/>
    </row>
    <row r="25" spans="1:36" s="35" customFormat="1" ht="12.75" customHeight="1">
      <c r="A25" s="314" t="s">
        <v>3</v>
      </c>
      <c r="B25" s="214"/>
      <c r="C25" s="301" t="s">
        <v>98</v>
      </c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3"/>
      <c r="AD25" s="422">
        <v>36</v>
      </c>
      <c r="AE25" s="423"/>
      <c r="AF25" s="423"/>
      <c r="AG25" s="423"/>
      <c r="AH25" s="423"/>
      <c r="AI25" s="423"/>
      <c r="AJ25" s="424"/>
    </row>
    <row r="26" spans="1:36" s="35" customFormat="1" ht="6" customHeight="1">
      <c r="A26" s="37"/>
      <c r="B26" s="38"/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0"/>
      <c r="X26" s="400"/>
      <c r="Y26" s="400"/>
      <c r="Z26" s="400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35" customFormat="1" ht="6" customHeight="1">
      <c r="A27" s="37"/>
      <c r="B27" s="37"/>
      <c r="C27" s="400"/>
      <c r="D27" s="400"/>
      <c r="E27" s="400"/>
      <c r="F27" s="400"/>
      <c r="G27" s="400"/>
      <c r="H27" s="400"/>
      <c r="I27" s="400"/>
      <c r="J27" s="400"/>
      <c r="K27" s="400"/>
      <c r="L27" s="400"/>
      <c r="M27" s="400"/>
      <c r="N27" s="400"/>
      <c r="O27" s="400"/>
      <c r="P27" s="400"/>
      <c r="Q27" s="400"/>
      <c r="R27" s="400"/>
      <c r="S27" s="400"/>
      <c r="T27" s="400"/>
      <c r="U27" s="400"/>
      <c r="V27" s="400"/>
      <c r="W27" s="400"/>
      <c r="X27" s="400"/>
      <c r="Y27" s="400"/>
      <c r="Z27" s="400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35" customFormat="1" ht="6" customHeight="1">
      <c r="A28" s="401" t="s">
        <v>99</v>
      </c>
      <c r="B28" s="402"/>
      <c r="C28" s="402"/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402"/>
      <c r="Y28" s="402"/>
      <c r="Z28" s="402"/>
      <c r="AA28" s="402"/>
      <c r="AB28" s="402"/>
      <c r="AC28" s="402"/>
      <c r="AD28" s="402"/>
      <c r="AE28" s="402"/>
      <c r="AF28" s="402"/>
      <c r="AG28" s="402"/>
      <c r="AH28" s="402"/>
      <c r="AI28" s="402"/>
      <c r="AJ28" s="403"/>
    </row>
    <row r="29" spans="1:36" s="35" customFormat="1" ht="6" customHeight="1">
      <c r="A29" s="404"/>
      <c r="B29" s="405"/>
      <c r="C29" s="405"/>
      <c r="D29" s="405"/>
      <c r="E29" s="405"/>
      <c r="F29" s="405"/>
      <c r="G29" s="405"/>
      <c r="H29" s="405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405"/>
      <c r="Y29" s="405"/>
      <c r="Z29" s="405"/>
      <c r="AA29" s="405"/>
      <c r="AB29" s="405"/>
      <c r="AC29" s="405"/>
      <c r="AD29" s="405"/>
      <c r="AE29" s="405"/>
      <c r="AF29" s="405"/>
      <c r="AG29" s="405"/>
      <c r="AH29" s="405"/>
      <c r="AI29" s="405"/>
      <c r="AJ29" s="406"/>
    </row>
    <row r="30" spans="1:36" s="35" customFormat="1" ht="6" customHeight="1">
      <c r="A30" s="209" t="s">
        <v>100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357"/>
      <c r="Q30" s="407" t="s">
        <v>276</v>
      </c>
      <c r="R30" s="408"/>
      <c r="S30" s="408"/>
      <c r="T30" s="408"/>
      <c r="U30" s="408"/>
      <c r="V30" s="408"/>
      <c r="W30" s="408"/>
      <c r="X30" s="408"/>
      <c r="Y30" s="408"/>
      <c r="Z30" s="408"/>
      <c r="AA30" s="408"/>
      <c r="AB30" s="408"/>
      <c r="AC30" s="408"/>
      <c r="AD30" s="408"/>
      <c r="AE30" s="408"/>
      <c r="AF30" s="408"/>
      <c r="AG30" s="408"/>
      <c r="AH30" s="408"/>
      <c r="AI30" s="408"/>
      <c r="AJ30" s="409"/>
    </row>
    <row r="31" spans="1:36" s="35" customFormat="1" ht="6" customHeight="1">
      <c r="A31" s="211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358"/>
      <c r="Q31" s="410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1"/>
      <c r="AH31" s="411"/>
      <c r="AI31" s="411"/>
      <c r="AJ31" s="412"/>
    </row>
    <row r="32" spans="1:36" s="35" customFormat="1" ht="12.75">
      <c r="A32" s="413" t="s">
        <v>101</v>
      </c>
      <c r="B32" s="414"/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5"/>
      <c r="Y32" s="416" t="s">
        <v>102</v>
      </c>
      <c r="Z32" s="417"/>
      <c r="AA32" s="417"/>
      <c r="AB32" s="417"/>
      <c r="AC32" s="418"/>
      <c r="AD32" s="416" t="s">
        <v>103</v>
      </c>
      <c r="AE32" s="417"/>
      <c r="AF32" s="417"/>
      <c r="AG32" s="417"/>
      <c r="AH32" s="417"/>
      <c r="AI32" s="417"/>
      <c r="AJ32" s="418"/>
    </row>
    <row r="33" spans="1:36" s="35" customFormat="1" ht="38.25" customHeight="1">
      <c r="A33" s="391" t="s">
        <v>280</v>
      </c>
      <c r="B33" s="392"/>
      <c r="C33" s="392"/>
      <c r="D33" s="392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92"/>
      <c r="T33" s="392"/>
      <c r="U33" s="392"/>
      <c r="V33" s="392"/>
      <c r="W33" s="392"/>
      <c r="X33" s="393"/>
      <c r="Y33" s="394" t="s">
        <v>104</v>
      </c>
      <c r="Z33" s="395"/>
      <c r="AA33" s="395"/>
      <c r="AB33" s="395"/>
      <c r="AC33" s="396"/>
      <c r="AD33" s="397">
        <v>1</v>
      </c>
      <c r="AE33" s="398"/>
      <c r="AF33" s="398"/>
      <c r="AG33" s="398"/>
      <c r="AH33" s="398"/>
      <c r="AI33" s="398"/>
      <c r="AJ33" s="399"/>
    </row>
    <row r="34" spans="1:36" s="35" customFormat="1" ht="6" customHeight="1">
      <c r="A34" s="37"/>
      <c r="B34" s="37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37"/>
      <c r="AB34" s="37"/>
      <c r="AC34" s="37"/>
      <c r="AD34" s="37"/>
      <c r="AE34" s="37"/>
      <c r="AF34" s="37"/>
      <c r="AG34" s="37"/>
      <c r="AH34" s="37"/>
      <c r="AI34" s="37"/>
      <c r="AJ34" s="37"/>
    </row>
    <row r="35" spans="1:36" s="35" customFormat="1" ht="12.75" customHeight="1">
      <c r="A35" s="325" t="s">
        <v>105</v>
      </c>
      <c r="B35" s="325"/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5"/>
      <c r="W35" s="325"/>
      <c r="X35" s="325"/>
      <c r="Y35" s="325"/>
      <c r="Z35" s="325"/>
      <c r="AA35" s="325"/>
      <c r="AB35" s="325"/>
      <c r="AC35" s="325"/>
      <c r="AD35" s="325"/>
      <c r="AE35" s="325"/>
      <c r="AF35" s="325"/>
      <c r="AG35" s="325"/>
      <c r="AH35" s="325"/>
      <c r="AI35" s="325"/>
      <c r="AJ35" s="325"/>
    </row>
    <row r="36" spans="1:36" s="35" customFormat="1" ht="6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</row>
    <row r="37" spans="1:36" s="35" customFormat="1" ht="6" customHeight="1">
      <c r="A37" s="361" t="s">
        <v>106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2"/>
      <c r="AA37" s="362"/>
      <c r="AB37" s="362"/>
      <c r="AC37" s="362"/>
      <c r="AD37" s="362"/>
      <c r="AE37" s="362"/>
      <c r="AF37" s="362"/>
      <c r="AG37" s="362"/>
      <c r="AH37" s="362"/>
      <c r="AI37" s="362"/>
      <c r="AJ37" s="363"/>
    </row>
    <row r="38" spans="1:36" s="35" customFormat="1" ht="6" customHeight="1">
      <c r="A38" s="364"/>
      <c r="B38" s="365"/>
      <c r="C38" s="365"/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65"/>
      <c r="X38" s="365"/>
      <c r="Y38" s="365"/>
      <c r="Z38" s="365"/>
      <c r="AA38" s="365"/>
      <c r="AB38" s="365"/>
      <c r="AC38" s="365"/>
      <c r="AD38" s="365"/>
      <c r="AE38" s="365"/>
      <c r="AF38" s="365"/>
      <c r="AG38" s="365"/>
      <c r="AH38" s="365"/>
      <c r="AI38" s="365"/>
      <c r="AJ38" s="366"/>
    </row>
    <row r="39" spans="1:36" s="35" customFormat="1" ht="6" customHeight="1">
      <c r="A39" s="367" t="s">
        <v>107</v>
      </c>
      <c r="B39" s="377"/>
      <c r="C39" s="377"/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7"/>
      <c r="W39" s="377"/>
      <c r="X39" s="377"/>
      <c r="Y39" s="377"/>
      <c r="Z39" s="377"/>
      <c r="AA39" s="377"/>
      <c r="AB39" s="377"/>
      <c r="AC39" s="377"/>
      <c r="AD39" s="377"/>
      <c r="AE39" s="377"/>
      <c r="AF39" s="377"/>
      <c r="AG39" s="377"/>
      <c r="AH39" s="377"/>
      <c r="AI39" s="377"/>
      <c r="AJ39" s="368"/>
    </row>
    <row r="40" spans="1:36" s="35" customFormat="1" ht="6" customHeight="1">
      <c r="A40" s="369"/>
      <c r="B40" s="378"/>
      <c r="C40" s="378"/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8"/>
      <c r="AD40" s="378"/>
      <c r="AE40" s="378"/>
      <c r="AF40" s="378"/>
      <c r="AG40" s="378"/>
      <c r="AH40" s="378"/>
      <c r="AI40" s="378"/>
      <c r="AJ40" s="370"/>
    </row>
    <row r="41" spans="1:36" s="35" customFormat="1" ht="6" customHeight="1">
      <c r="A41" s="208">
        <v>1</v>
      </c>
      <c r="B41" s="208"/>
      <c r="C41" s="209" t="s">
        <v>108</v>
      </c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357"/>
      <c r="AD41" s="387" t="s">
        <v>200</v>
      </c>
      <c r="AE41" s="387"/>
      <c r="AF41" s="387"/>
      <c r="AG41" s="387"/>
      <c r="AH41" s="387"/>
      <c r="AI41" s="387"/>
      <c r="AJ41" s="387"/>
    </row>
    <row r="42" spans="1:36" s="35" customFormat="1" ht="6" customHeight="1">
      <c r="A42" s="208"/>
      <c r="B42" s="208"/>
      <c r="C42" s="211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358"/>
      <c r="AD42" s="387"/>
      <c r="AE42" s="387"/>
      <c r="AF42" s="387"/>
      <c r="AG42" s="387"/>
      <c r="AH42" s="387"/>
      <c r="AI42" s="387"/>
      <c r="AJ42" s="387"/>
    </row>
    <row r="43" spans="1:36" s="35" customFormat="1" ht="12.75" customHeight="1">
      <c r="A43" s="314">
        <v>2</v>
      </c>
      <c r="B43" s="214"/>
      <c r="C43" s="301" t="s">
        <v>109</v>
      </c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3"/>
      <c r="AD43" s="388" t="s">
        <v>281</v>
      </c>
      <c r="AE43" s="389"/>
      <c r="AF43" s="389"/>
      <c r="AG43" s="389"/>
      <c r="AH43" s="389"/>
      <c r="AI43" s="389"/>
      <c r="AJ43" s="390"/>
    </row>
    <row r="44" spans="1:36" s="35" customFormat="1" ht="6" customHeight="1">
      <c r="A44" s="208">
        <v>3</v>
      </c>
      <c r="B44" s="208"/>
      <c r="C44" s="209" t="s">
        <v>110</v>
      </c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357"/>
      <c r="AD44" s="380">
        <v>1103</v>
      </c>
      <c r="AE44" s="381"/>
      <c r="AF44" s="381"/>
      <c r="AG44" s="381"/>
      <c r="AH44" s="381"/>
      <c r="AI44" s="381"/>
      <c r="AJ44" s="382"/>
    </row>
    <row r="45" spans="1:36" s="35" customFormat="1" ht="6" customHeight="1">
      <c r="A45" s="208"/>
      <c r="B45" s="208"/>
      <c r="C45" s="211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358"/>
      <c r="AD45" s="383"/>
      <c r="AE45" s="384"/>
      <c r="AF45" s="384"/>
      <c r="AG45" s="384"/>
      <c r="AH45" s="384"/>
      <c r="AI45" s="384"/>
      <c r="AJ45" s="385"/>
    </row>
    <row r="46" spans="1:36" s="35" customFormat="1" ht="6" customHeight="1">
      <c r="A46" s="208">
        <v>4</v>
      </c>
      <c r="B46" s="208"/>
      <c r="C46" s="209" t="s">
        <v>111</v>
      </c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357"/>
      <c r="AD46" s="386" t="s">
        <v>313</v>
      </c>
      <c r="AE46" s="386"/>
      <c r="AF46" s="386"/>
      <c r="AG46" s="386"/>
      <c r="AH46" s="386"/>
      <c r="AI46" s="386"/>
      <c r="AJ46" s="386"/>
    </row>
    <row r="47" spans="1:36" s="35" customFormat="1" ht="6" customHeight="1">
      <c r="A47" s="208"/>
      <c r="B47" s="208"/>
      <c r="C47" s="211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358"/>
      <c r="AD47" s="386"/>
      <c r="AE47" s="386"/>
      <c r="AF47" s="386"/>
      <c r="AG47" s="386"/>
      <c r="AH47" s="386"/>
      <c r="AI47" s="386"/>
      <c r="AJ47" s="386"/>
    </row>
    <row r="48" spans="1:36" s="35" customFormat="1" ht="6" customHeight="1">
      <c r="A48" s="208">
        <v>5</v>
      </c>
      <c r="B48" s="208"/>
      <c r="C48" s="209" t="s">
        <v>112</v>
      </c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357"/>
      <c r="AD48" s="359">
        <v>44197</v>
      </c>
      <c r="AE48" s="360"/>
      <c r="AF48" s="360"/>
      <c r="AG48" s="360"/>
      <c r="AH48" s="360"/>
      <c r="AI48" s="360"/>
      <c r="AJ48" s="360"/>
    </row>
    <row r="49" spans="1:36" s="35" customFormat="1" ht="6" customHeight="1">
      <c r="A49" s="208"/>
      <c r="B49" s="208"/>
      <c r="C49" s="211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358"/>
      <c r="AD49" s="360"/>
      <c r="AE49" s="360"/>
      <c r="AF49" s="360"/>
      <c r="AG49" s="360"/>
      <c r="AH49" s="360"/>
      <c r="AI49" s="360"/>
      <c r="AJ49" s="360"/>
    </row>
    <row r="50" spans="1:36" s="35" customFormat="1" ht="6" customHeight="1">
      <c r="A50" s="40"/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2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</row>
    <row r="51" spans="1:36" ht="6" customHeight="1">
      <c r="A51" s="361" t="s">
        <v>113</v>
      </c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U51" s="362"/>
      <c r="V51" s="362"/>
      <c r="W51" s="362"/>
      <c r="X51" s="362"/>
      <c r="Y51" s="362"/>
      <c r="Z51" s="362"/>
      <c r="AA51" s="362"/>
      <c r="AB51" s="362"/>
      <c r="AC51" s="362"/>
      <c r="AD51" s="362"/>
      <c r="AE51" s="362"/>
      <c r="AF51" s="362"/>
      <c r="AG51" s="362"/>
      <c r="AH51" s="362"/>
      <c r="AI51" s="362"/>
      <c r="AJ51" s="363"/>
    </row>
    <row r="52" spans="1:36" ht="6" customHeight="1">
      <c r="A52" s="364"/>
      <c r="B52" s="365"/>
      <c r="C52" s="365"/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  <c r="V52" s="365"/>
      <c r="W52" s="365"/>
      <c r="X52" s="365"/>
      <c r="Y52" s="365"/>
      <c r="Z52" s="365"/>
      <c r="AA52" s="365"/>
      <c r="AB52" s="365"/>
      <c r="AC52" s="365"/>
      <c r="AD52" s="365"/>
      <c r="AE52" s="365"/>
      <c r="AF52" s="365"/>
      <c r="AG52" s="365"/>
      <c r="AH52" s="365"/>
      <c r="AI52" s="365"/>
      <c r="AJ52" s="366"/>
    </row>
    <row r="53" spans="1:36" s="43" customFormat="1" ht="6" customHeight="1">
      <c r="A53" s="367">
        <v>1</v>
      </c>
      <c r="B53" s="368"/>
      <c r="C53" s="371" t="s">
        <v>4</v>
      </c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72"/>
      <c r="R53" s="372"/>
      <c r="S53" s="372"/>
      <c r="T53" s="372"/>
      <c r="U53" s="372"/>
      <c r="V53" s="372"/>
      <c r="W53" s="372"/>
      <c r="X53" s="373"/>
      <c r="Y53" s="367" t="s">
        <v>114</v>
      </c>
      <c r="Z53" s="377"/>
      <c r="AA53" s="377"/>
      <c r="AB53" s="377"/>
      <c r="AC53" s="368"/>
      <c r="AD53" s="367" t="s">
        <v>115</v>
      </c>
      <c r="AE53" s="377"/>
      <c r="AF53" s="377"/>
      <c r="AG53" s="377"/>
      <c r="AH53" s="377"/>
      <c r="AI53" s="377"/>
      <c r="AJ53" s="368"/>
    </row>
    <row r="54" spans="1:36" s="43" customFormat="1" ht="6" customHeight="1">
      <c r="A54" s="369"/>
      <c r="B54" s="370"/>
      <c r="C54" s="374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6"/>
      <c r="Y54" s="369"/>
      <c r="Z54" s="378"/>
      <c r="AA54" s="378"/>
      <c r="AB54" s="378"/>
      <c r="AC54" s="370"/>
      <c r="AD54" s="369"/>
      <c r="AE54" s="378"/>
      <c r="AF54" s="378"/>
      <c r="AG54" s="378"/>
      <c r="AH54" s="378"/>
      <c r="AI54" s="378"/>
      <c r="AJ54" s="370"/>
    </row>
    <row r="55" spans="1:36" ht="12.75">
      <c r="A55" s="314" t="s">
        <v>0</v>
      </c>
      <c r="B55" s="214"/>
      <c r="C55" s="301" t="s">
        <v>116</v>
      </c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3"/>
      <c r="Y55" s="348"/>
      <c r="Z55" s="349"/>
      <c r="AA55" s="349"/>
      <c r="AB55" s="349"/>
      <c r="AC55" s="350"/>
      <c r="AD55" s="354">
        <f>AD44</f>
        <v>1103</v>
      </c>
      <c r="AE55" s="355"/>
      <c r="AF55" s="355"/>
      <c r="AG55" s="355"/>
      <c r="AH55" s="355"/>
      <c r="AI55" s="355"/>
      <c r="AJ55" s="356"/>
    </row>
    <row r="56" spans="1:36" ht="12.75">
      <c r="A56" s="314" t="s">
        <v>1</v>
      </c>
      <c r="B56" s="214"/>
      <c r="C56" s="301" t="s">
        <v>117</v>
      </c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3"/>
      <c r="Y56" s="336">
        <v>0.3</v>
      </c>
      <c r="Z56" s="337"/>
      <c r="AA56" s="337"/>
      <c r="AB56" s="337"/>
      <c r="AC56" s="338"/>
      <c r="AD56" s="333">
        <f>AD44*Y56</f>
        <v>330.9</v>
      </c>
      <c r="AE56" s="334"/>
      <c r="AF56" s="334"/>
      <c r="AG56" s="334"/>
      <c r="AH56" s="334"/>
      <c r="AI56" s="334"/>
      <c r="AJ56" s="335"/>
    </row>
    <row r="57" spans="1:36" ht="12.75">
      <c r="A57" s="314" t="s">
        <v>2</v>
      </c>
      <c r="B57" s="214"/>
      <c r="C57" s="301" t="s">
        <v>118</v>
      </c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3"/>
      <c r="Y57" s="336"/>
      <c r="Z57" s="337"/>
      <c r="AA57" s="337"/>
      <c r="AB57" s="337"/>
      <c r="AC57" s="338"/>
      <c r="AD57" s="333">
        <f>Y57*988</f>
        <v>0</v>
      </c>
      <c r="AE57" s="334"/>
      <c r="AF57" s="334"/>
      <c r="AG57" s="334"/>
      <c r="AH57" s="334"/>
      <c r="AI57" s="334"/>
      <c r="AJ57" s="335"/>
    </row>
    <row r="58" spans="1:36" ht="12.75">
      <c r="A58" s="314" t="s">
        <v>3</v>
      </c>
      <c r="B58" s="214"/>
      <c r="C58" s="301" t="s">
        <v>119</v>
      </c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3"/>
      <c r="Y58" s="351"/>
      <c r="Z58" s="352"/>
      <c r="AA58" s="352"/>
      <c r="AB58" s="352"/>
      <c r="AC58" s="353"/>
      <c r="AD58" s="333"/>
      <c r="AE58" s="334"/>
      <c r="AF58" s="334"/>
      <c r="AG58" s="334"/>
      <c r="AH58" s="334"/>
      <c r="AI58" s="334"/>
      <c r="AJ58" s="335"/>
    </row>
    <row r="59" spans="1:36" ht="12.75">
      <c r="A59" s="314" t="s">
        <v>6</v>
      </c>
      <c r="B59" s="214"/>
      <c r="C59" s="301" t="s">
        <v>120</v>
      </c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3"/>
      <c r="Y59" s="351"/>
      <c r="Z59" s="352"/>
      <c r="AA59" s="352"/>
      <c r="AB59" s="352"/>
      <c r="AC59" s="353"/>
      <c r="AD59" s="333"/>
      <c r="AE59" s="334"/>
      <c r="AF59" s="334"/>
      <c r="AG59" s="334"/>
      <c r="AH59" s="334"/>
      <c r="AI59" s="334"/>
      <c r="AJ59" s="335"/>
    </row>
    <row r="60" spans="1:36" ht="12.75">
      <c r="A60" s="314" t="s">
        <v>7</v>
      </c>
      <c r="B60" s="214"/>
      <c r="C60" s="301" t="s">
        <v>121</v>
      </c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3"/>
      <c r="Y60" s="348"/>
      <c r="Z60" s="349"/>
      <c r="AA60" s="349"/>
      <c r="AB60" s="349"/>
      <c r="AC60" s="350"/>
      <c r="AD60" s="333"/>
      <c r="AE60" s="334"/>
      <c r="AF60" s="334"/>
      <c r="AG60" s="334"/>
      <c r="AH60" s="334"/>
      <c r="AI60" s="334"/>
      <c r="AJ60" s="335"/>
    </row>
    <row r="61" spans="1:36" ht="12.75">
      <c r="A61" s="314" t="s">
        <v>8</v>
      </c>
      <c r="B61" s="214"/>
      <c r="C61" s="301" t="s">
        <v>11</v>
      </c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02"/>
      <c r="V61" s="302"/>
      <c r="W61" s="302"/>
      <c r="X61" s="303"/>
      <c r="Y61" s="348"/>
      <c r="Z61" s="349"/>
      <c r="AA61" s="349"/>
      <c r="AB61" s="349"/>
      <c r="AC61" s="350"/>
      <c r="AD61" s="333">
        <v>0</v>
      </c>
      <c r="AE61" s="334"/>
      <c r="AF61" s="334"/>
      <c r="AG61" s="334"/>
      <c r="AH61" s="334"/>
      <c r="AI61" s="334"/>
      <c r="AJ61" s="335"/>
    </row>
    <row r="62" spans="1:36" ht="12.75">
      <c r="A62" s="315" t="s">
        <v>22</v>
      </c>
      <c r="B62" s="316"/>
      <c r="C62" s="316"/>
      <c r="D62" s="316"/>
      <c r="E62" s="316"/>
      <c r="F62" s="316"/>
      <c r="G62" s="316"/>
      <c r="H62" s="316"/>
      <c r="I62" s="316"/>
      <c r="J62" s="316"/>
      <c r="K62" s="316"/>
      <c r="L62" s="316"/>
      <c r="M62" s="316"/>
      <c r="N62" s="316"/>
      <c r="O62" s="316"/>
      <c r="P62" s="316"/>
      <c r="Q62" s="316"/>
      <c r="R62" s="316"/>
      <c r="S62" s="316"/>
      <c r="T62" s="316"/>
      <c r="U62" s="316"/>
      <c r="V62" s="316"/>
      <c r="W62" s="316"/>
      <c r="X62" s="316"/>
      <c r="Y62" s="316"/>
      <c r="Z62" s="316"/>
      <c r="AA62" s="316"/>
      <c r="AB62" s="316"/>
      <c r="AC62" s="317"/>
      <c r="AD62" s="318">
        <f>SUM(AD55:AJ61)</f>
        <v>1433.9</v>
      </c>
      <c r="AE62" s="319"/>
      <c r="AF62" s="319"/>
      <c r="AG62" s="319"/>
      <c r="AH62" s="319"/>
      <c r="AI62" s="319"/>
      <c r="AJ62" s="320"/>
    </row>
    <row r="63" spans="1:36" ht="6" customHeight="1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44"/>
      <c r="Z63" s="44"/>
      <c r="AA63" s="44"/>
      <c r="AB63" s="44"/>
      <c r="AC63" s="44"/>
      <c r="AD63" s="45"/>
      <c r="AE63" s="45"/>
      <c r="AF63" s="45"/>
      <c r="AG63" s="45"/>
      <c r="AH63" s="45"/>
      <c r="AI63" s="45"/>
      <c r="AJ63" s="45"/>
    </row>
    <row r="64" spans="1:36" ht="12.75">
      <c r="A64" s="477" t="s">
        <v>122</v>
      </c>
      <c r="B64" s="478"/>
      <c r="C64" s="478"/>
      <c r="D64" s="478"/>
      <c r="E64" s="478"/>
      <c r="F64" s="478"/>
      <c r="G64" s="478"/>
      <c r="H64" s="478"/>
      <c r="I64" s="478"/>
      <c r="J64" s="478"/>
      <c r="K64" s="478"/>
      <c r="L64" s="478"/>
      <c r="M64" s="478"/>
      <c r="N64" s="478"/>
      <c r="O64" s="478"/>
      <c r="P64" s="478"/>
      <c r="Q64" s="478"/>
      <c r="R64" s="478"/>
      <c r="S64" s="478"/>
      <c r="T64" s="478"/>
      <c r="U64" s="478"/>
      <c r="V64" s="478"/>
      <c r="W64" s="478"/>
      <c r="X64" s="478"/>
      <c r="Y64" s="478"/>
      <c r="Z64" s="478"/>
      <c r="AA64" s="478"/>
      <c r="AB64" s="478"/>
      <c r="AC64" s="478"/>
      <c r="AD64" s="478"/>
      <c r="AE64" s="478"/>
      <c r="AF64" s="478"/>
      <c r="AG64" s="478"/>
      <c r="AH64" s="478"/>
      <c r="AI64" s="478"/>
      <c r="AJ64" s="479"/>
    </row>
    <row r="65" spans="1:36" ht="12.75">
      <c r="A65" s="471" t="s">
        <v>123</v>
      </c>
      <c r="B65" s="472"/>
      <c r="C65" s="472"/>
      <c r="D65" s="472"/>
      <c r="E65" s="472"/>
      <c r="F65" s="472"/>
      <c r="G65" s="472"/>
      <c r="H65" s="472"/>
      <c r="I65" s="472"/>
      <c r="J65" s="472"/>
      <c r="K65" s="472"/>
      <c r="L65" s="472"/>
      <c r="M65" s="472"/>
      <c r="N65" s="472"/>
      <c r="O65" s="472"/>
      <c r="P65" s="472"/>
      <c r="Q65" s="472"/>
      <c r="R65" s="472"/>
      <c r="S65" s="472"/>
      <c r="T65" s="472"/>
      <c r="U65" s="472"/>
      <c r="V65" s="472"/>
      <c r="W65" s="472"/>
      <c r="X65" s="472"/>
      <c r="Y65" s="472"/>
      <c r="Z65" s="472"/>
      <c r="AA65" s="472"/>
      <c r="AB65" s="472"/>
      <c r="AC65" s="472"/>
      <c r="AD65" s="472"/>
      <c r="AE65" s="472"/>
      <c r="AF65" s="472"/>
      <c r="AG65" s="472"/>
      <c r="AH65" s="472"/>
      <c r="AI65" s="472"/>
      <c r="AJ65" s="473"/>
    </row>
    <row r="66" spans="1:36" ht="12.75">
      <c r="A66" s="459" t="s">
        <v>124</v>
      </c>
      <c r="B66" s="460"/>
      <c r="C66" s="474" t="s">
        <v>125</v>
      </c>
      <c r="D66" s="475"/>
      <c r="E66" s="475"/>
      <c r="F66" s="475"/>
      <c r="G66" s="475"/>
      <c r="H66" s="475"/>
      <c r="I66" s="475"/>
      <c r="J66" s="475"/>
      <c r="K66" s="475"/>
      <c r="L66" s="475"/>
      <c r="M66" s="475"/>
      <c r="N66" s="475"/>
      <c r="O66" s="475"/>
      <c r="P66" s="475"/>
      <c r="Q66" s="475"/>
      <c r="R66" s="475"/>
      <c r="S66" s="475"/>
      <c r="T66" s="475"/>
      <c r="U66" s="475"/>
      <c r="V66" s="475"/>
      <c r="W66" s="475"/>
      <c r="X66" s="476"/>
      <c r="Y66" s="459" t="s">
        <v>114</v>
      </c>
      <c r="Z66" s="461"/>
      <c r="AA66" s="461"/>
      <c r="AB66" s="461"/>
      <c r="AC66" s="460"/>
      <c r="AD66" s="459" t="s">
        <v>115</v>
      </c>
      <c r="AE66" s="461"/>
      <c r="AF66" s="461"/>
      <c r="AG66" s="461"/>
      <c r="AH66" s="461"/>
      <c r="AI66" s="461"/>
      <c r="AJ66" s="460"/>
    </row>
    <row r="67" spans="1:36" ht="12.75">
      <c r="A67" s="314" t="s">
        <v>0</v>
      </c>
      <c r="B67" s="214"/>
      <c r="C67" s="301" t="s">
        <v>21</v>
      </c>
      <c r="D67" s="302"/>
      <c r="E67" s="302"/>
      <c r="F67" s="302"/>
      <c r="G67" s="302"/>
      <c r="H67" s="302"/>
      <c r="I67" s="302"/>
      <c r="J67" s="302"/>
      <c r="K67" s="302"/>
      <c r="L67" s="302"/>
      <c r="M67" s="302"/>
      <c r="N67" s="302"/>
      <c r="O67" s="302"/>
      <c r="P67" s="302"/>
      <c r="Q67" s="302"/>
      <c r="R67" s="302"/>
      <c r="S67" s="302"/>
      <c r="T67" s="302"/>
      <c r="U67" s="302"/>
      <c r="V67" s="302"/>
      <c r="W67" s="302"/>
      <c r="X67" s="303"/>
      <c r="Y67" s="351">
        <v>8.3333299999999999E-2</v>
      </c>
      <c r="Z67" s="349"/>
      <c r="AA67" s="349"/>
      <c r="AB67" s="349"/>
      <c r="AC67" s="350"/>
      <c r="AD67" s="354">
        <f>Y67*(AD$55+AD$56)</f>
        <v>119.49161887000001</v>
      </c>
      <c r="AE67" s="355"/>
      <c r="AF67" s="355"/>
      <c r="AG67" s="355"/>
      <c r="AH67" s="355"/>
      <c r="AI67" s="355"/>
      <c r="AJ67" s="356"/>
    </row>
    <row r="68" spans="1:36" ht="12.75">
      <c r="A68" s="314" t="s">
        <v>1</v>
      </c>
      <c r="B68" s="214"/>
      <c r="C68" s="301" t="s">
        <v>126</v>
      </c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02"/>
      <c r="S68" s="302"/>
      <c r="T68" s="302"/>
      <c r="U68" s="302"/>
      <c r="V68" s="302"/>
      <c r="W68" s="302"/>
      <c r="X68" s="303"/>
      <c r="Y68" s="351">
        <v>2.7777699999999999E-2</v>
      </c>
      <c r="Z68" s="349"/>
      <c r="AA68" s="349"/>
      <c r="AB68" s="349"/>
      <c r="AC68" s="350"/>
      <c r="AD68" s="354">
        <f>Y68*(AD$55+AD$56)</f>
        <v>39.830444030000002</v>
      </c>
      <c r="AE68" s="355"/>
      <c r="AF68" s="355"/>
      <c r="AG68" s="355"/>
      <c r="AH68" s="355"/>
      <c r="AI68" s="355"/>
      <c r="AJ68" s="356"/>
    </row>
    <row r="69" spans="1:36" ht="12.75">
      <c r="A69" s="316" t="s">
        <v>127</v>
      </c>
      <c r="B69" s="316"/>
      <c r="C69" s="316"/>
      <c r="D69" s="316"/>
      <c r="E69" s="316"/>
      <c r="F69" s="316"/>
      <c r="G69" s="316"/>
      <c r="H69" s="316"/>
      <c r="I69" s="316"/>
      <c r="J69" s="316"/>
      <c r="K69" s="316"/>
      <c r="L69" s="316"/>
      <c r="M69" s="316"/>
      <c r="N69" s="316"/>
      <c r="O69" s="316"/>
      <c r="P69" s="316"/>
      <c r="Q69" s="316"/>
      <c r="R69" s="316"/>
      <c r="S69" s="316"/>
      <c r="T69" s="316"/>
      <c r="U69" s="316"/>
      <c r="V69" s="316"/>
      <c r="W69" s="316"/>
      <c r="X69" s="317"/>
      <c r="Y69" s="468">
        <f>SUM(Y67:AC68)</f>
        <v>0.111111</v>
      </c>
      <c r="Z69" s="469"/>
      <c r="AA69" s="469"/>
      <c r="AB69" s="469"/>
      <c r="AC69" s="470"/>
      <c r="AD69" s="318">
        <f>SUM(AD67:AJ68)</f>
        <v>159.32206290000002</v>
      </c>
      <c r="AE69" s="319"/>
      <c r="AF69" s="319"/>
      <c r="AG69" s="319"/>
      <c r="AH69" s="319"/>
      <c r="AI69" s="319"/>
      <c r="AJ69" s="320"/>
    </row>
    <row r="70" spans="1:36" ht="7.5" customHeight="1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44"/>
      <c r="Z70" s="44"/>
      <c r="AA70" s="44"/>
      <c r="AB70" s="44"/>
      <c r="AC70" s="44"/>
      <c r="AD70" s="45"/>
      <c r="AE70" s="45"/>
      <c r="AF70" s="45"/>
      <c r="AG70" s="45"/>
      <c r="AH70" s="45"/>
      <c r="AI70" s="45"/>
      <c r="AJ70" s="45"/>
    </row>
    <row r="71" spans="1:36" ht="12.75">
      <c r="A71" s="471" t="s">
        <v>128</v>
      </c>
      <c r="B71" s="472"/>
      <c r="C71" s="472"/>
      <c r="D71" s="472"/>
      <c r="E71" s="472"/>
      <c r="F71" s="472"/>
      <c r="G71" s="472"/>
      <c r="H71" s="472"/>
      <c r="I71" s="472"/>
      <c r="J71" s="472"/>
      <c r="K71" s="472"/>
      <c r="L71" s="472"/>
      <c r="M71" s="472"/>
      <c r="N71" s="472"/>
      <c r="O71" s="472"/>
      <c r="P71" s="472"/>
      <c r="Q71" s="472"/>
      <c r="R71" s="472"/>
      <c r="S71" s="472"/>
      <c r="T71" s="472"/>
      <c r="U71" s="472"/>
      <c r="V71" s="472"/>
      <c r="W71" s="472"/>
      <c r="X71" s="472"/>
      <c r="Y71" s="472"/>
      <c r="Z71" s="472"/>
      <c r="AA71" s="472"/>
      <c r="AB71" s="472"/>
      <c r="AC71" s="472"/>
      <c r="AD71" s="472"/>
      <c r="AE71" s="472"/>
      <c r="AF71" s="472"/>
      <c r="AG71" s="472"/>
      <c r="AH71" s="472"/>
      <c r="AI71" s="472"/>
      <c r="AJ71" s="473"/>
    </row>
    <row r="72" spans="1:36" ht="12.75">
      <c r="A72" s="459" t="s">
        <v>129</v>
      </c>
      <c r="B72" s="460"/>
      <c r="C72" s="474" t="s">
        <v>130</v>
      </c>
      <c r="D72" s="475"/>
      <c r="E72" s="475"/>
      <c r="F72" s="475"/>
      <c r="G72" s="475"/>
      <c r="H72" s="475"/>
      <c r="I72" s="475"/>
      <c r="J72" s="475"/>
      <c r="K72" s="475"/>
      <c r="L72" s="475"/>
      <c r="M72" s="475"/>
      <c r="N72" s="475"/>
      <c r="O72" s="475"/>
      <c r="P72" s="475"/>
      <c r="Q72" s="475"/>
      <c r="R72" s="475"/>
      <c r="S72" s="475"/>
      <c r="T72" s="475"/>
      <c r="U72" s="475"/>
      <c r="V72" s="475"/>
      <c r="W72" s="475"/>
      <c r="X72" s="476"/>
      <c r="Y72" s="459" t="s">
        <v>114</v>
      </c>
      <c r="Z72" s="461"/>
      <c r="AA72" s="461"/>
      <c r="AB72" s="461"/>
      <c r="AC72" s="460"/>
      <c r="AD72" s="459" t="s">
        <v>115</v>
      </c>
      <c r="AE72" s="461"/>
      <c r="AF72" s="461"/>
      <c r="AG72" s="461"/>
      <c r="AH72" s="461"/>
      <c r="AI72" s="461"/>
      <c r="AJ72" s="460"/>
    </row>
    <row r="73" spans="1:36" ht="12.75">
      <c r="A73" s="314" t="s">
        <v>0</v>
      </c>
      <c r="B73" s="214"/>
      <c r="C73" s="301" t="s">
        <v>16</v>
      </c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302"/>
      <c r="R73" s="302"/>
      <c r="S73" s="302"/>
      <c r="T73" s="302"/>
      <c r="U73" s="302"/>
      <c r="V73" s="302"/>
      <c r="W73" s="302"/>
      <c r="X73" s="303"/>
      <c r="Y73" s="351">
        <v>0.2</v>
      </c>
      <c r="Z73" s="349"/>
      <c r="AA73" s="349"/>
      <c r="AB73" s="349"/>
      <c r="AC73" s="350"/>
      <c r="AD73" s="354">
        <f>Y73*(AD$55+AD$56)</f>
        <v>286.78000000000003</v>
      </c>
      <c r="AE73" s="355"/>
      <c r="AF73" s="355"/>
      <c r="AG73" s="355"/>
      <c r="AH73" s="355"/>
      <c r="AI73" s="355"/>
      <c r="AJ73" s="356"/>
    </row>
    <row r="74" spans="1:36" ht="12.75">
      <c r="A74" s="314" t="s">
        <v>1</v>
      </c>
      <c r="B74" s="214"/>
      <c r="C74" s="301" t="s">
        <v>131</v>
      </c>
      <c r="D74" s="302"/>
      <c r="E74" s="302"/>
      <c r="F74" s="302"/>
      <c r="G74" s="302"/>
      <c r="H74" s="302"/>
      <c r="I74" s="302"/>
      <c r="J74" s="302"/>
      <c r="K74" s="302"/>
      <c r="L74" s="302"/>
      <c r="M74" s="302"/>
      <c r="N74" s="302"/>
      <c r="O74" s="302"/>
      <c r="P74" s="302"/>
      <c r="Q74" s="302"/>
      <c r="R74" s="302"/>
      <c r="S74" s="302"/>
      <c r="T74" s="302"/>
      <c r="U74" s="302"/>
      <c r="V74" s="302"/>
      <c r="W74" s="302"/>
      <c r="X74" s="303"/>
      <c r="Y74" s="351">
        <v>2.5000000000000001E-2</v>
      </c>
      <c r="Z74" s="352"/>
      <c r="AA74" s="352"/>
      <c r="AB74" s="352"/>
      <c r="AC74" s="353"/>
      <c r="AD74" s="354">
        <f t="shared" ref="AD74:AD80" si="0">Y74*(AD$55+AD$56)</f>
        <v>35.847500000000004</v>
      </c>
      <c r="AE74" s="355"/>
      <c r="AF74" s="355"/>
      <c r="AG74" s="355"/>
      <c r="AH74" s="355"/>
      <c r="AI74" s="355"/>
      <c r="AJ74" s="356"/>
    </row>
    <row r="75" spans="1:36" ht="12.75">
      <c r="A75" s="314" t="s">
        <v>2</v>
      </c>
      <c r="B75" s="214"/>
      <c r="C75" s="301" t="s">
        <v>132</v>
      </c>
      <c r="D75" s="302"/>
      <c r="E75" s="302"/>
      <c r="F75" s="302"/>
      <c r="G75" s="302"/>
      <c r="H75" s="302"/>
      <c r="I75" s="302"/>
      <c r="J75" s="302"/>
      <c r="K75" s="302"/>
      <c r="L75" s="302"/>
      <c r="M75" s="302"/>
      <c r="N75" s="302"/>
      <c r="O75" s="302"/>
      <c r="P75" s="302"/>
      <c r="Q75" s="302"/>
      <c r="R75" s="302"/>
      <c r="S75" s="302"/>
      <c r="T75" s="302"/>
      <c r="U75" s="302"/>
      <c r="V75" s="302"/>
      <c r="W75" s="302"/>
      <c r="X75" s="303"/>
      <c r="Y75" s="351">
        <v>0.03</v>
      </c>
      <c r="Z75" s="352"/>
      <c r="AA75" s="352"/>
      <c r="AB75" s="352"/>
      <c r="AC75" s="353"/>
      <c r="AD75" s="354">
        <f t="shared" si="0"/>
        <v>43.017000000000003</v>
      </c>
      <c r="AE75" s="355"/>
      <c r="AF75" s="355"/>
      <c r="AG75" s="355"/>
      <c r="AH75" s="355"/>
      <c r="AI75" s="355"/>
      <c r="AJ75" s="356"/>
    </row>
    <row r="76" spans="1:36" ht="12.75">
      <c r="A76" s="314" t="s">
        <v>3</v>
      </c>
      <c r="B76" s="214"/>
      <c r="C76" s="301" t="s">
        <v>133</v>
      </c>
      <c r="D76" s="302"/>
      <c r="E76" s="302"/>
      <c r="F76" s="302"/>
      <c r="G76" s="302"/>
      <c r="H76" s="302"/>
      <c r="I76" s="302"/>
      <c r="J76" s="302"/>
      <c r="K76" s="302"/>
      <c r="L76" s="302"/>
      <c r="M76" s="302"/>
      <c r="N76" s="302"/>
      <c r="O76" s="302"/>
      <c r="P76" s="302"/>
      <c r="Q76" s="302"/>
      <c r="R76" s="302"/>
      <c r="S76" s="302"/>
      <c r="T76" s="302"/>
      <c r="U76" s="302"/>
      <c r="V76" s="302"/>
      <c r="W76" s="302"/>
      <c r="X76" s="303"/>
      <c r="Y76" s="351">
        <v>1.4999999999999999E-2</v>
      </c>
      <c r="Z76" s="352"/>
      <c r="AA76" s="352"/>
      <c r="AB76" s="352"/>
      <c r="AC76" s="353"/>
      <c r="AD76" s="354">
        <f t="shared" si="0"/>
        <v>21.508500000000002</v>
      </c>
      <c r="AE76" s="355"/>
      <c r="AF76" s="355"/>
      <c r="AG76" s="355"/>
      <c r="AH76" s="355"/>
      <c r="AI76" s="355"/>
      <c r="AJ76" s="356"/>
    </row>
    <row r="77" spans="1:36" ht="12.75">
      <c r="A77" s="314" t="s">
        <v>6</v>
      </c>
      <c r="B77" s="214"/>
      <c r="C77" s="301" t="s">
        <v>134</v>
      </c>
      <c r="D77" s="302"/>
      <c r="E77" s="302"/>
      <c r="F77" s="302"/>
      <c r="G77" s="302"/>
      <c r="H77" s="302"/>
      <c r="I77" s="302"/>
      <c r="J77" s="302"/>
      <c r="K77" s="302"/>
      <c r="L77" s="302"/>
      <c r="M77" s="302"/>
      <c r="N77" s="302"/>
      <c r="O77" s="302"/>
      <c r="P77" s="302"/>
      <c r="Q77" s="302"/>
      <c r="R77" s="302"/>
      <c r="S77" s="302"/>
      <c r="T77" s="302"/>
      <c r="U77" s="302"/>
      <c r="V77" s="302"/>
      <c r="W77" s="302"/>
      <c r="X77" s="303"/>
      <c r="Y77" s="351">
        <v>0.01</v>
      </c>
      <c r="Z77" s="352"/>
      <c r="AA77" s="352"/>
      <c r="AB77" s="352"/>
      <c r="AC77" s="353"/>
      <c r="AD77" s="354">
        <f t="shared" si="0"/>
        <v>14.339</v>
      </c>
      <c r="AE77" s="355"/>
      <c r="AF77" s="355"/>
      <c r="AG77" s="355"/>
      <c r="AH77" s="355"/>
      <c r="AI77" s="355"/>
      <c r="AJ77" s="356"/>
    </row>
    <row r="78" spans="1:36" ht="12.75">
      <c r="A78" s="314" t="s">
        <v>7</v>
      </c>
      <c r="B78" s="214"/>
      <c r="C78" s="301" t="s">
        <v>19</v>
      </c>
      <c r="D78" s="302"/>
      <c r="E78" s="302"/>
      <c r="F78" s="302"/>
      <c r="G78" s="302"/>
      <c r="H78" s="302"/>
      <c r="I78" s="302"/>
      <c r="J78" s="302"/>
      <c r="K78" s="302"/>
      <c r="L78" s="302"/>
      <c r="M78" s="302"/>
      <c r="N78" s="302"/>
      <c r="O78" s="302"/>
      <c r="P78" s="302"/>
      <c r="Q78" s="302"/>
      <c r="R78" s="302"/>
      <c r="S78" s="302"/>
      <c r="T78" s="302"/>
      <c r="U78" s="302"/>
      <c r="V78" s="302"/>
      <c r="W78" s="302"/>
      <c r="X78" s="303"/>
      <c r="Y78" s="351">
        <v>6.0000000000000001E-3</v>
      </c>
      <c r="Z78" s="352"/>
      <c r="AA78" s="352"/>
      <c r="AB78" s="352"/>
      <c r="AC78" s="353"/>
      <c r="AD78" s="354">
        <f t="shared" si="0"/>
        <v>8.6034000000000006</v>
      </c>
      <c r="AE78" s="355"/>
      <c r="AF78" s="355"/>
      <c r="AG78" s="355"/>
      <c r="AH78" s="355"/>
      <c r="AI78" s="355"/>
      <c r="AJ78" s="356"/>
    </row>
    <row r="79" spans="1:36" ht="12.75">
      <c r="A79" s="314" t="s">
        <v>8</v>
      </c>
      <c r="B79" s="214"/>
      <c r="C79" s="301" t="s">
        <v>17</v>
      </c>
      <c r="D79" s="302"/>
      <c r="E79" s="302"/>
      <c r="F79" s="302"/>
      <c r="G79" s="302"/>
      <c r="H79" s="302"/>
      <c r="I79" s="302"/>
      <c r="J79" s="302"/>
      <c r="K79" s="302"/>
      <c r="L79" s="302"/>
      <c r="M79" s="302"/>
      <c r="N79" s="302"/>
      <c r="O79" s="302"/>
      <c r="P79" s="302"/>
      <c r="Q79" s="302"/>
      <c r="R79" s="302"/>
      <c r="S79" s="302"/>
      <c r="T79" s="302"/>
      <c r="U79" s="302"/>
      <c r="V79" s="302"/>
      <c r="W79" s="302"/>
      <c r="X79" s="303"/>
      <c r="Y79" s="351">
        <v>2E-3</v>
      </c>
      <c r="Z79" s="352"/>
      <c r="AA79" s="352"/>
      <c r="AB79" s="352"/>
      <c r="AC79" s="353"/>
      <c r="AD79" s="354">
        <f t="shared" si="0"/>
        <v>2.8678000000000003</v>
      </c>
      <c r="AE79" s="355"/>
      <c r="AF79" s="355"/>
      <c r="AG79" s="355"/>
      <c r="AH79" s="355"/>
      <c r="AI79" s="355"/>
      <c r="AJ79" s="356"/>
    </row>
    <row r="80" spans="1:36" ht="12.75">
      <c r="A80" s="314" t="s">
        <v>10</v>
      </c>
      <c r="B80" s="214"/>
      <c r="C80" s="301" t="s">
        <v>18</v>
      </c>
      <c r="D80" s="302"/>
      <c r="E80" s="302"/>
      <c r="F80" s="302"/>
      <c r="G80" s="302"/>
      <c r="H80" s="302"/>
      <c r="I80" s="302"/>
      <c r="J80" s="302"/>
      <c r="K80" s="302"/>
      <c r="L80" s="302"/>
      <c r="M80" s="302"/>
      <c r="N80" s="302"/>
      <c r="O80" s="302"/>
      <c r="P80" s="302"/>
      <c r="Q80" s="302"/>
      <c r="R80" s="302"/>
      <c r="S80" s="302"/>
      <c r="T80" s="302"/>
      <c r="U80" s="302"/>
      <c r="V80" s="302"/>
      <c r="W80" s="302"/>
      <c r="X80" s="303"/>
      <c r="Y80" s="351">
        <v>0.08</v>
      </c>
      <c r="Z80" s="349"/>
      <c r="AA80" s="349"/>
      <c r="AB80" s="349"/>
      <c r="AC80" s="350"/>
      <c r="AD80" s="354">
        <f t="shared" si="0"/>
        <v>114.712</v>
      </c>
      <c r="AE80" s="355"/>
      <c r="AF80" s="355"/>
      <c r="AG80" s="355"/>
      <c r="AH80" s="355"/>
      <c r="AI80" s="355"/>
      <c r="AJ80" s="356"/>
    </row>
    <row r="81" spans="1:36" ht="12.75">
      <c r="A81" s="316" t="s">
        <v>127</v>
      </c>
      <c r="B81" s="316"/>
      <c r="C81" s="316"/>
      <c r="D81" s="316"/>
      <c r="E81" s="316"/>
      <c r="F81" s="316"/>
      <c r="G81" s="316"/>
      <c r="H81" s="316"/>
      <c r="I81" s="316"/>
      <c r="J81" s="316"/>
      <c r="K81" s="316"/>
      <c r="L81" s="316"/>
      <c r="M81" s="316"/>
      <c r="N81" s="316"/>
      <c r="O81" s="316"/>
      <c r="P81" s="316"/>
      <c r="Q81" s="316"/>
      <c r="R81" s="316"/>
      <c r="S81" s="316"/>
      <c r="T81" s="316"/>
      <c r="U81" s="316"/>
      <c r="V81" s="316"/>
      <c r="W81" s="316"/>
      <c r="X81" s="317"/>
      <c r="Y81" s="468">
        <f>SUM(Y73:AC80)</f>
        <v>0.36800000000000005</v>
      </c>
      <c r="Z81" s="469"/>
      <c r="AA81" s="469"/>
      <c r="AB81" s="469"/>
      <c r="AC81" s="470"/>
      <c r="AD81" s="318">
        <f>SUM(AD73:AJ80)</f>
        <v>527.67520000000013</v>
      </c>
      <c r="AE81" s="319"/>
      <c r="AF81" s="319"/>
      <c r="AG81" s="319"/>
      <c r="AH81" s="319"/>
      <c r="AI81" s="319"/>
      <c r="AJ81" s="320"/>
    </row>
    <row r="82" spans="1:36" ht="12.7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7"/>
      <c r="Z82" s="48"/>
      <c r="AA82" s="48"/>
      <c r="AB82" s="48"/>
      <c r="AC82" s="48"/>
      <c r="AD82" s="49"/>
      <c r="AE82" s="49"/>
      <c r="AF82" s="49"/>
      <c r="AG82" s="49"/>
      <c r="AH82" s="49"/>
      <c r="AI82" s="49"/>
      <c r="AJ82" s="49"/>
    </row>
    <row r="83" spans="1:36" ht="12.75">
      <c r="A83" s="471" t="s">
        <v>135</v>
      </c>
      <c r="B83" s="472"/>
      <c r="C83" s="472"/>
      <c r="D83" s="472"/>
      <c r="E83" s="472"/>
      <c r="F83" s="472"/>
      <c r="G83" s="472"/>
      <c r="H83" s="472"/>
      <c r="I83" s="472"/>
      <c r="J83" s="472"/>
      <c r="K83" s="472"/>
      <c r="L83" s="472"/>
      <c r="M83" s="472"/>
      <c r="N83" s="472"/>
      <c r="O83" s="472"/>
      <c r="P83" s="472"/>
      <c r="Q83" s="472"/>
      <c r="R83" s="472"/>
      <c r="S83" s="472"/>
      <c r="T83" s="472"/>
      <c r="U83" s="472"/>
      <c r="V83" s="472"/>
      <c r="W83" s="472"/>
      <c r="X83" s="472"/>
      <c r="Y83" s="472"/>
      <c r="Z83" s="472"/>
      <c r="AA83" s="472"/>
      <c r="AB83" s="472"/>
      <c r="AC83" s="472"/>
      <c r="AD83" s="472"/>
      <c r="AE83" s="472"/>
      <c r="AF83" s="472"/>
      <c r="AG83" s="472"/>
      <c r="AH83" s="472"/>
      <c r="AI83" s="472"/>
      <c r="AJ83" s="473"/>
    </row>
    <row r="84" spans="1:36" ht="12.75">
      <c r="A84" s="459" t="s">
        <v>136</v>
      </c>
      <c r="B84" s="460"/>
      <c r="C84" s="474" t="s">
        <v>137</v>
      </c>
      <c r="D84" s="475"/>
      <c r="E84" s="475"/>
      <c r="F84" s="475"/>
      <c r="G84" s="475"/>
      <c r="H84" s="475"/>
      <c r="I84" s="475"/>
      <c r="J84" s="475"/>
      <c r="K84" s="475"/>
      <c r="L84" s="475"/>
      <c r="M84" s="475"/>
      <c r="N84" s="475"/>
      <c r="O84" s="475"/>
      <c r="P84" s="475"/>
      <c r="Q84" s="475"/>
      <c r="R84" s="475"/>
      <c r="S84" s="475"/>
      <c r="T84" s="475"/>
      <c r="U84" s="475"/>
      <c r="V84" s="475"/>
      <c r="W84" s="475"/>
      <c r="X84" s="475"/>
      <c r="Y84" s="475"/>
      <c r="Z84" s="475"/>
      <c r="AA84" s="475"/>
      <c r="AB84" s="475"/>
      <c r="AC84" s="476"/>
      <c r="AD84" s="459" t="s">
        <v>115</v>
      </c>
      <c r="AE84" s="461"/>
      <c r="AF84" s="461"/>
      <c r="AG84" s="461"/>
      <c r="AH84" s="461"/>
      <c r="AI84" s="461"/>
      <c r="AJ84" s="460"/>
    </row>
    <row r="85" spans="1:36" ht="12.75">
      <c r="A85" s="314" t="s">
        <v>0</v>
      </c>
      <c r="B85" s="214"/>
      <c r="C85" s="301" t="s">
        <v>138</v>
      </c>
      <c r="D85" s="302"/>
      <c r="E85" s="30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T85" s="302"/>
      <c r="U85" s="302"/>
      <c r="V85" s="302"/>
      <c r="W85" s="302"/>
      <c r="X85" s="302"/>
      <c r="Y85" s="302"/>
      <c r="Z85" s="302"/>
      <c r="AA85" s="302"/>
      <c r="AB85" s="302"/>
      <c r="AC85" s="303"/>
      <c r="AD85" s="354">
        <f>(4*2*22)-(AD55*6%)</f>
        <v>109.82000000000001</v>
      </c>
      <c r="AE85" s="355"/>
      <c r="AF85" s="355"/>
      <c r="AG85" s="355"/>
      <c r="AH85" s="355"/>
      <c r="AI85" s="355"/>
      <c r="AJ85" s="356"/>
    </row>
    <row r="86" spans="1:36" ht="12.75">
      <c r="A86" s="314" t="s">
        <v>1</v>
      </c>
      <c r="B86" s="214"/>
      <c r="C86" s="301" t="s">
        <v>139</v>
      </c>
      <c r="D86" s="302"/>
      <c r="E86" s="302"/>
      <c r="F86" s="302"/>
      <c r="G86" s="302"/>
      <c r="H86" s="302"/>
      <c r="I86" s="302"/>
      <c r="J86" s="302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02"/>
      <c r="V86" s="302"/>
      <c r="W86" s="302"/>
      <c r="X86" s="302"/>
      <c r="Y86" s="302"/>
      <c r="Z86" s="302"/>
      <c r="AA86" s="302"/>
      <c r="AB86" s="302"/>
      <c r="AC86" s="303"/>
      <c r="AD86" s="354">
        <f>(18*22)*80%</f>
        <v>316.8</v>
      </c>
      <c r="AE86" s="355"/>
      <c r="AF86" s="355"/>
      <c r="AG86" s="355"/>
      <c r="AH86" s="355"/>
      <c r="AI86" s="355"/>
      <c r="AJ86" s="356"/>
    </row>
    <row r="87" spans="1:36" ht="12.75">
      <c r="A87" s="314" t="s">
        <v>2</v>
      </c>
      <c r="B87" s="214"/>
      <c r="C87" s="301" t="s">
        <v>140</v>
      </c>
      <c r="D87" s="302"/>
      <c r="E87" s="302"/>
      <c r="F87" s="302"/>
      <c r="G87" s="302"/>
      <c r="H87" s="302"/>
      <c r="I87" s="302"/>
      <c r="J87" s="302"/>
      <c r="K87" s="302"/>
      <c r="L87" s="302"/>
      <c r="M87" s="302"/>
      <c r="N87" s="302"/>
      <c r="O87" s="302"/>
      <c r="P87" s="302"/>
      <c r="Q87" s="302"/>
      <c r="R87" s="302"/>
      <c r="S87" s="302"/>
      <c r="T87" s="302"/>
      <c r="U87" s="302"/>
      <c r="V87" s="302"/>
      <c r="W87" s="302"/>
      <c r="X87" s="302"/>
      <c r="Y87" s="302"/>
      <c r="Z87" s="302"/>
      <c r="AA87" s="302"/>
      <c r="AB87" s="302"/>
      <c r="AC87" s="303"/>
      <c r="AD87" s="354">
        <f>Y87*(AD$55+AD$56)</f>
        <v>0</v>
      </c>
      <c r="AE87" s="355"/>
      <c r="AF87" s="355"/>
      <c r="AG87" s="355"/>
      <c r="AH87" s="355"/>
      <c r="AI87" s="355"/>
      <c r="AJ87" s="356"/>
    </row>
    <row r="88" spans="1:36" ht="12.75">
      <c r="A88" s="314" t="s">
        <v>3</v>
      </c>
      <c r="B88" s="214"/>
      <c r="C88" s="301" t="s">
        <v>141</v>
      </c>
      <c r="D88" s="302"/>
      <c r="E88" s="302"/>
      <c r="F88" s="302"/>
      <c r="G88" s="302"/>
      <c r="H88" s="302"/>
      <c r="I88" s="302"/>
      <c r="J88" s="302"/>
      <c r="K88" s="302"/>
      <c r="L88" s="302"/>
      <c r="M88" s="302"/>
      <c r="N88" s="302"/>
      <c r="O88" s="302"/>
      <c r="P88" s="302"/>
      <c r="Q88" s="302"/>
      <c r="R88" s="302"/>
      <c r="S88" s="302"/>
      <c r="T88" s="302"/>
      <c r="U88" s="302"/>
      <c r="V88" s="302"/>
      <c r="W88" s="302"/>
      <c r="X88" s="302"/>
      <c r="Y88" s="302"/>
      <c r="Z88" s="302"/>
      <c r="AA88" s="302"/>
      <c r="AB88" s="302"/>
      <c r="AC88" s="303"/>
      <c r="AD88" s="500">
        <v>0</v>
      </c>
      <c r="AE88" s="501"/>
      <c r="AF88" s="501"/>
      <c r="AG88" s="501"/>
      <c r="AH88" s="501"/>
      <c r="AI88" s="501"/>
      <c r="AJ88" s="502"/>
    </row>
    <row r="89" spans="1:36" ht="12.75">
      <c r="A89" s="316" t="s">
        <v>127</v>
      </c>
      <c r="B89" s="316"/>
      <c r="C89" s="316"/>
      <c r="D89" s="316"/>
      <c r="E89" s="316"/>
      <c r="F89" s="316"/>
      <c r="G89" s="316"/>
      <c r="H89" s="316"/>
      <c r="I89" s="316"/>
      <c r="J89" s="316"/>
      <c r="K89" s="316"/>
      <c r="L89" s="316"/>
      <c r="M89" s="316"/>
      <c r="N89" s="316"/>
      <c r="O89" s="316"/>
      <c r="P89" s="316"/>
      <c r="Q89" s="316"/>
      <c r="R89" s="316"/>
      <c r="S89" s="316"/>
      <c r="T89" s="316"/>
      <c r="U89" s="316"/>
      <c r="V89" s="316"/>
      <c r="W89" s="316"/>
      <c r="X89" s="316"/>
      <c r="Y89" s="316"/>
      <c r="Z89" s="316"/>
      <c r="AA89" s="316"/>
      <c r="AB89" s="316"/>
      <c r="AC89" s="317"/>
      <c r="AD89" s="318">
        <f>SUM(AD85:AJ88)</f>
        <v>426.62</v>
      </c>
      <c r="AE89" s="319"/>
      <c r="AF89" s="319"/>
      <c r="AG89" s="319"/>
      <c r="AH89" s="319"/>
      <c r="AI89" s="319"/>
      <c r="AJ89" s="320"/>
    </row>
    <row r="90" spans="1:36" ht="9" customHeight="1">
      <c r="A90" s="299"/>
      <c r="B90" s="299"/>
      <c r="C90" s="299"/>
      <c r="D90" s="299"/>
      <c r="E90" s="299"/>
      <c r="F90" s="299"/>
      <c r="G90" s="299"/>
      <c r="H90" s="299"/>
      <c r="I90" s="299"/>
      <c r="J90" s="299"/>
      <c r="K90" s="299"/>
      <c r="L90" s="299"/>
      <c r="M90" s="299"/>
      <c r="N90" s="299"/>
      <c r="O90" s="299"/>
      <c r="P90" s="299"/>
      <c r="Q90" s="299"/>
      <c r="R90" s="299"/>
      <c r="S90" s="299"/>
      <c r="T90" s="299"/>
      <c r="U90" s="299"/>
      <c r="V90" s="299"/>
      <c r="W90" s="299"/>
      <c r="X90" s="299"/>
      <c r="Y90" s="299"/>
      <c r="Z90" s="299"/>
      <c r="AA90" s="299"/>
      <c r="AB90" s="299"/>
      <c r="AC90" s="299"/>
      <c r="AD90" s="299"/>
      <c r="AE90" s="299"/>
      <c r="AF90" s="299"/>
      <c r="AG90" s="299"/>
      <c r="AH90" s="299"/>
      <c r="AI90" s="299"/>
      <c r="AJ90" s="299"/>
    </row>
    <row r="91" spans="1:36" ht="12.75">
      <c r="A91" s="462" t="s">
        <v>142</v>
      </c>
      <c r="B91" s="463"/>
      <c r="C91" s="463"/>
      <c r="D91" s="463"/>
      <c r="E91" s="463"/>
      <c r="F91" s="463"/>
      <c r="G91" s="463"/>
      <c r="H91" s="463"/>
      <c r="I91" s="463"/>
      <c r="J91" s="463"/>
      <c r="K91" s="463"/>
      <c r="L91" s="463"/>
      <c r="M91" s="463"/>
      <c r="N91" s="463"/>
      <c r="O91" s="463"/>
      <c r="P91" s="463"/>
      <c r="Q91" s="463"/>
      <c r="R91" s="463"/>
      <c r="S91" s="463"/>
      <c r="T91" s="463"/>
      <c r="U91" s="463"/>
      <c r="V91" s="463"/>
      <c r="W91" s="463"/>
      <c r="X91" s="463"/>
      <c r="Y91" s="463"/>
      <c r="Z91" s="463"/>
      <c r="AA91" s="463"/>
      <c r="AB91" s="463"/>
      <c r="AC91" s="463"/>
      <c r="AD91" s="463"/>
      <c r="AE91" s="463"/>
      <c r="AF91" s="463"/>
      <c r="AG91" s="463"/>
      <c r="AH91" s="463"/>
      <c r="AI91" s="463"/>
      <c r="AJ91" s="464"/>
    </row>
    <row r="92" spans="1:36" ht="12.75">
      <c r="A92" s="459">
        <v>2</v>
      </c>
      <c r="B92" s="460"/>
      <c r="C92" s="459" t="s">
        <v>143</v>
      </c>
      <c r="D92" s="461"/>
      <c r="E92" s="461"/>
      <c r="F92" s="461"/>
      <c r="G92" s="461"/>
      <c r="H92" s="461"/>
      <c r="I92" s="461"/>
      <c r="J92" s="461"/>
      <c r="K92" s="461"/>
      <c r="L92" s="461"/>
      <c r="M92" s="461"/>
      <c r="N92" s="461"/>
      <c r="O92" s="461"/>
      <c r="P92" s="461"/>
      <c r="Q92" s="461"/>
      <c r="R92" s="461"/>
      <c r="S92" s="461"/>
      <c r="T92" s="461"/>
      <c r="U92" s="461"/>
      <c r="V92" s="461"/>
      <c r="W92" s="461"/>
      <c r="X92" s="461"/>
      <c r="Y92" s="461"/>
      <c r="Z92" s="461"/>
      <c r="AA92" s="461"/>
      <c r="AB92" s="461"/>
      <c r="AC92" s="460"/>
      <c r="AD92" s="459" t="s">
        <v>115</v>
      </c>
      <c r="AE92" s="461"/>
      <c r="AF92" s="461"/>
      <c r="AG92" s="461"/>
      <c r="AH92" s="461"/>
      <c r="AI92" s="461"/>
      <c r="AJ92" s="460"/>
    </row>
    <row r="93" spans="1:36" ht="12.75">
      <c r="A93" s="314" t="s">
        <v>124</v>
      </c>
      <c r="B93" s="214"/>
      <c r="C93" s="301" t="s">
        <v>144</v>
      </c>
      <c r="D93" s="302"/>
      <c r="E93" s="302"/>
      <c r="F93" s="302"/>
      <c r="G93" s="302"/>
      <c r="H93" s="302"/>
      <c r="I93" s="302"/>
      <c r="J93" s="302"/>
      <c r="K93" s="302"/>
      <c r="L93" s="302"/>
      <c r="M93" s="302"/>
      <c r="N93" s="302"/>
      <c r="O93" s="302"/>
      <c r="P93" s="302"/>
      <c r="Q93" s="302"/>
      <c r="R93" s="302"/>
      <c r="S93" s="302"/>
      <c r="T93" s="302"/>
      <c r="U93" s="302"/>
      <c r="V93" s="302"/>
      <c r="W93" s="302"/>
      <c r="X93" s="302"/>
      <c r="Y93" s="302"/>
      <c r="Z93" s="302"/>
      <c r="AA93" s="302"/>
      <c r="AB93" s="302"/>
      <c r="AC93" s="303"/>
      <c r="AD93" s="354">
        <f>AD69</f>
        <v>159.32206290000002</v>
      </c>
      <c r="AE93" s="355"/>
      <c r="AF93" s="355"/>
      <c r="AG93" s="355"/>
      <c r="AH93" s="355"/>
      <c r="AI93" s="355"/>
      <c r="AJ93" s="356"/>
    </row>
    <row r="94" spans="1:36" ht="12.75">
      <c r="A94" s="314" t="s">
        <v>129</v>
      </c>
      <c r="B94" s="214"/>
      <c r="C94" s="301" t="s">
        <v>130</v>
      </c>
      <c r="D94" s="302"/>
      <c r="E94" s="302"/>
      <c r="F94" s="302"/>
      <c r="G94" s="302"/>
      <c r="H94" s="302"/>
      <c r="I94" s="302"/>
      <c r="J94" s="302"/>
      <c r="K94" s="302"/>
      <c r="L94" s="302"/>
      <c r="M94" s="302"/>
      <c r="N94" s="302"/>
      <c r="O94" s="302"/>
      <c r="P94" s="302"/>
      <c r="Q94" s="302"/>
      <c r="R94" s="302"/>
      <c r="S94" s="302"/>
      <c r="T94" s="302"/>
      <c r="U94" s="302"/>
      <c r="V94" s="302"/>
      <c r="W94" s="302"/>
      <c r="X94" s="302"/>
      <c r="Y94" s="302"/>
      <c r="Z94" s="302"/>
      <c r="AA94" s="302"/>
      <c r="AB94" s="302"/>
      <c r="AC94" s="303"/>
      <c r="AD94" s="354">
        <f>AD81</f>
        <v>527.67520000000013</v>
      </c>
      <c r="AE94" s="355"/>
      <c r="AF94" s="355"/>
      <c r="AG94" s="355"/>
      <c r="AH94" s="355"/>
      <c r="AI94" s="355"/>
      <c r="AJ94" s="356"/>
    </row>
    <row r="95" spans="1:36" ht="12.75">
      <c r="A95" s="314" t="s">
        <v>136</v>
      </c>
      <c r="B95" s="214"/>
      <c r="C95" s="301" t="s">
        <v>145</v>
      </c>
      <c r="D95" s="302"/>
      <c r="E95" s="302"/>
      <c r="F95" s="302"/>
      <c r="G95" s="302"/>
      <c r="H95" s="302"/>
      <c r="I95" s="302"/>
      <c r="J95" s="302"/>
      <c r="K95" s="302"/>
      <c r="L95" s="302"/>
      <c r="M95" s="302"/>
      <c r="N95" s="302"/>
      <c r="O95" s="302"/>
      <c r="P95" s="302"/>
      <c r="Q95" s="302"/>
      <c r="R95" s="302"/>
      <c r="S95" s="302"/>
      <c r="T95" s="302"/>
      <c r="U95" s="302"/>
      <c r="V95" s="302"/>
      <c r="W95" s="302"/>
      <c r="X95" s="302"/>
      <c r="Y95" s="302"/>
      <c r="Z95" s="302"/>
      <c r="AA95" s="302"/>
      <c r="AB95" s="302"/>
      <c r="AC95" s="303"/>
      <c r="AD95" s="354">
        <f>AD89</f>
        <v>426.62</v>
      </c>
      <c r="AE95" s="355"/>
      <c r="AF95" s="355"/>
      <c r="AG95" s="355"/>
      <c r="AH95" s="355"/>
      <c r="AI95" s="355"/>
      <c r="AJ95" s="356"/>
    </row>
    <row r="96" spans="1:36" ht="12.75">
      <c r="A96" s="316" t="s">
        <v>127</v>
      </c>
      <c r="B96" s="316"/>
      <c r="C96" s="316"/>
      <c r="D96" s="316"/>
      <c r="E96" s="316"/>
      <c r="F96" s="316"/>
      <c r="G96" s="316"/>
      <c r="H96" s="316"/>
      <c r="I96" s="316"/>
      <c r="J96" s="316"/>
      <c r="K96" s="316"/>
      <c r="L96" s="316"/>
      <c r="M96" s="316"/>
      <c r="N96" s="316"/>
      <c r="O96" s="316"/>
      <c r="P96" s="316"/>
      <c r="Q96" s="316"/>
      <c r="R96" s="316"/>
      <c r="S96" s="316"/>
      <c r="T96" s="316"/>
      <c r="U96" s="316"/>
      <c r="V96" s="316"/>
      <c r="W96" s="316"/>
      <c r="X96" s="316"/>
      <c r="Y96" s="316"/>
      <c r="Z96" s="316"/>
      <c r="AA96" s="316"/>
      <c r="AB96" s="316"/>
      <c r="AC96" s="317"/>
      <c r="AD96" s="318">
        <f>SUM(AD93:AJ95)</f>
        <v>1113.6172629000002</v>
      </c>
      <c r="AE96" s="319"/>
      <c r="AF96" s="319"/>
      <c r="AG96" s="319"/>
      <c r="AH96" s="319"/>
      <c r="AI96" s="319"/>
      <c r="AJ96" s="320"/>
    </row>
    <row r="97" spans="1:36" ht="9" customHeight="1">
      <c r="A97" s="299"/>
      <c r="B97" s="299"/>
      <c r="C97" s="299"/>
      <c r="D97" s="299"/>
      <c r="E97" s="299"/>
      <c r="F97" s="299"/>
      <c r="G97" s="299"/>
      <c r="H97" s="299"/>
      <c r="I97" s="299"/>
      <c r="J97" s="299"/>
      <c r="K97" s="299"/>
      <c r="L97" s="299"/>
      <c r="M97" s="299"/>
      <c r="N97" s="299"/>
      <c r="O97" s="299"/>
      <c r="P97" s="299"/>
      <c r="Q97" s="299"/>
      <c r="R97" s="299"/>
      <c r="S97" s="299"/>
      <c r="T97" s="299"/>
      <c r="U97" s="299"/>
      <c r="V97" s="299"/>
      <c r="W97" s="299"/>
      <c r="X97" s="299"/>
      <c r="Y97" s="299"/>
      <c r="Z97" s="299"/>
      <c r="AA97" s="299"/>
      <c r="AB97" s="299"/>
      <c r="AC97" s="299"/>
      <c r="AD97" s="299"/>
      <c r="AE97" s="299"/>
      <c r="AF97" s="299"/>
      <c r="AG97" s="299"/>
      <c r="AH97" s="299"/>
      <c r="AI97" s="299"/>
      <c r="AJ97" s="299"/>
    </row>
    <row r="98" spans="1:36" ht="12.75">
      <c r="A98" s="477" t="s">
        <v>146</v>
      </c>
      <c r="B98" s="478"/>
      <c r="C98" s="478"/>
      <c r="D98" s="478"/>
      <c r="E98" s="478"/>
      <c r="F98" s="478"/>
      <c r="G98" s="478"/>
      <c r="H98" s="478"/>
      <c r="I98" s="478"/>
      <c r="J98" s="478"/>
      <c r="K98" s="478"/>
      <c r="L98" s="478"/>
      <c r="M98" s="478"/>
      <c r="N98" s="478"/>
      <c r="O98" s="478"/>
      <c r="P98" s="478"/>
      <c r="Q98" s="478"/>
      <c r="R98" s="478"/>
      <c r="S98" s="478"/>
      <c r="T98" s="478"/>
      <c r="U98" s="478"/>
      <c r="V98" s="478"/>
      <c r="W98" s="478"/>
      <c r="X98" s="478"/>
      <c r="Y98" s="478"/>
      <c r="Z98" s="478"/>
      <c r="AA98" s="478"/>
      <c r="AB98" s="478"/>
      <c r="AC98" s="478"/>
      <c r="AD98" s="478"/>
      <c r="AE98" s="478"/>
      <c r="AF98" s="478"/>
      <c r="AG98" s="478"/>
      <c r="AH98" s="478"/>
      <c r="AI98" s="478"/>
      <c r="AJ98" s="479"/>
    </row>
    <row r="99" spans="1:36" ht="12.75">
      <c r="A99" s="459">
        <v>3</v>
      </c>
      <c r="B99" s="460"/>
      <c r="C99" s="474" t="s">
        <v>147</v>
      </c>
      <c r="D99" s="475"/>
      <c r="E99" s="475"/>
      <c r="F99" s="475"/>
      <c r="G99" s="475"/>
      <c r="H99" s="475"/>
      <c r="I99" s="475"/>
      <c r="J99" s="475"/>
      <c r="K99" s="475"/>
      <c r="L99" s="475"/>
      <c r="M99" s="475"/>
      <c r="N99" s="475"/>
      <c r="O99" s="475"/>
      <c r="P99" s="475"/>
      <c r="Q99" s="475"/>
      <c r="R99" s="475"/>
      <c r="S99" s="475"/>
      <c r="T99" s="475"/>
      <c r="U99" s="475"/>
      <c r="V99" s="475"/>
      <c r="W99" s="475"/>
      <c r="X99" s="476"/>
      <c r="Y99" s="459" t="s">
        <v>114</v>
      </c>
      <c r="Z99" s="461"/>
      <c r="AA99" s="461"/>
      <c r="AB99" s="461"/>
      <c r="AC99" s="460"/>
      <c r="AD99" s="459" t="s">
        <v>115</v>
      </c>
      <c r="AE99" s="461"/>
      <c r="AF99" s="461"/>
      <c r="AG99" s="461"/>
      <c r="AH99" s="461"/>
      <c r="AI99" s="461"/>
      <c r="AJ99" s="460"/>
    </row>
    <row r="100" spans="1:36" ht="12.75">
      <c r="A100" s="314" t="s">
        <v>0</v>
      </c>
      <c r="B100" s="214"/>
      <c r="C100" s="301" t="s">
        <v>148</v>
      </c>
      <c r="D100" s="302"/>
      <c r="E100" s="302"/>
      <c r="F100" s="302"/>
      <c r="G100" s="302"/>
      <c r="H100" s="302"/>
      <c r="I100" s="302"/>
      <c r="J100" s="302"/>
      <c r="K100" s="302"/>
      <c r="L100" s="302"/>
      <c r="M100" s="302"/>
      <c r="N100" s="302"/>
      <c r="O100" s="302"/>
      <c r="P100" s="302"/>
      <c r="Q100" s="302"/>
      <c r="R100" s="302"/>
      <c r="S100" s="302"/>
      <c r="T100" s="302"/>
      <c r="U100" s="302"/>
      <c r="V100" s="302"/>
      <c r="W100" s="302"/>
      <c r="X100" s="303"/>
      <c r="Y100" s="480">
        <v>4.1999999999999997E-3</v>
      </c>
      <c r="Z100" s="481"/>
      <c r="AA100" s="481"/>
      <c r="AB100" s="481"/>
      <c r="AC100" s="482"/>
      <c r="AD100" s="354">
        <f>Y100*(AD$55+AD$56)</f>
        <v>6.0223800000000001</v>
      </c>
      <c r="AE100" s="355"/>
      <c r="AF100" s="355"/>
      <c r="AG100" s="355"/>
      <c r="AH100" s="355"/>
      <c r="AI100" s="355"/>
      <c r="AJ100" s="356"/>
    </row>
    <row r="101" spans="1:36" ht="12.75">
      <c r="A101" s="314" t="s">
        <v>1</v>
      </c>
      <c r="B101" s="214"/>
      <c r="C101" s="301" t="s">
        <v>149</v>
      </c>
      <c r="D101" s="302"/>
      <c r="E101" s="302"/>
      <c r="F101" s="302"/>
      <c r="G101" s="302"/>
      <c r="H101" s="302"/>
      <c r="I101" s="302"/>
      <c r="J101" s="302"/>
      <c r="K101" s="302"/>
      <c r="L101" s="302"/>
      <c r="M101" s="302"/>
      <c r="N101" s="302"/>
      <c r="O101" s="302"/>
      <c r="P101" s="302"/>
      <c r="Q101" s="302"/>
      <c r="R101" s="302"/>
      <c r="S101" s="302"/>
      <c r="T101" s="302"/>
      <c r="U101" s="302"/>
      <c r="V101" s="302"/>
      <c r="W101" s="302"/>
      <c r="X101" s="303"/>
      <c r="Y101" s="480">
        <v>3.3599999999999998E-4</v>
      </c>
      <c r="Z101" s="481"/>
      <c r="AA101" s="481"/>
      <c r="AB101" s="481"/>
      <c r="AC101" s="482"/>
      <c r="AD101" s="354">
        <f t="shared" ref="AD101:AD105" si="1">Y101*(AD$55+AD$56)</f>
        <v>0.48179040000000001</v>
      </c>
      <c r="AE101" s="355"/>
      <c r="AF101" s="355"/>
      <c r="AG101" s="355"/>
      <c r="AH101" s="355"/>
      <c r="AI101" s="355"/>
      <c r="AJ101" s="356"/>
    </row>
    <row r="102" spans="1:36" ht="12.75">
      <c r="A102" s="314" t="s">
        <v>2</v>
      </c>
      <c r="B102" s="214"/>
      <c r="C102" s="301" t="s">
        <v>150</v>
      </c>
      <c r="D102" s="302"/>
      <c r="E102" s="302"/>
      <c r="F102" s="302"/>
      <c r="G102" s="302"/>
      <c r="H102" s="302"/>
      <c r="I102" s="302"/>
      <c r="J102" s="302"/>
      <c r="K102" s="302"/>
      <c r="L102" s="302"/>
      <c r="M102" s="302"/>
      <c r="N102" s="302"/>
      <c r="O102" s="302"/>
      <c r="P102" s="302"/>
      <c r="Q102" s="302"/>
      <c r="R102" s="302"/>
      <c r="S102" s="302"/>
      <c r="T102" s="302"/>
      <c r="U102" s="302"/>
      <c r="V102" s="302"/>
      <c r="W102" s="302"/>
      <c r="X102" s="303"/>
      <c r="Y102" s="480">
        <v>9.9999999999999995E-7</v>
      </c>
      <c r="Z102" s="481"/>
      <c r="AA102" s="481"/>
      <c r="AB102" s="481"/>
      <c r="AC102" s="482"/>
      <c r="AD102" s="354">
        <f t="shared" si="1"/>
        <v>1.4339000000000001E-3</v>
      </c>
      <c r="AE102" s="355"/>
      <c r="AF102" s="355"/>
      <c r="AG102" s="355"/>
      <c r="AH102" s="355"/>
      <c r="AI102" s="355"/>
      <c r="AJ102" s="356"/>
    </row>
    <row r="103" spans="1:36" ht="12.75">
      <c r="A103" s="314" t="s">
        <v>3</v>
      </c>
      <c r="B103" s="214"/>
      <c r="C103" s="301" t="s">
        <v>151</v>
      </c>
      <c r="D103" s="302"/>
      <c r="E103" s="302"/>
      <c r="F103" s="302"/>
      <c r="G103" s="302"/>
      <c r="H103" s="302"/>
      <c r="I103" s="302"/>
      <c r="J103" s="302"/>
      <c r="K103" s="302"/>
      <c r="L103" s="302"/>
      <c r="M103" s="302"/>
      <c r="N103" s="302"/>
      <c r="O103" s="302"/>
      <c r="P103" s="302"/>
      <c r="Q103" s="302"/>
      <c r="R103" s="302"/>
      <c r="S103" s="302"/>
      <c r="T103" s="302"/>
      <c r="U103" s="302"/>
      <c r="V103" s="302"/>
      <c r="W103" s="302"/>
      <c r="X103" s="303"/>
      <c r="Y103" s="480">
        <v>1.9400000000000001E-2</v>
      </c>
      <c r="Z103" s="481"/>
      <c r="AA103" s="481"/>
      <c r="AB103" s="481"/>
      <c r="AC103" s="482"/>
      <c r="AD103" s="354">
        <f t="shared" si="1"/>
        <v>27.817660000000004</v>
      </c>
      <c r="AE103" s="355"/>
      <c r="AF103" s="355"/>
      <c r="AG103" s="355"/>
      <c r="AH103" s="355"/>
      <c r="AI103" s="355"/>
      <c r="AJ103" s="356"/>
    </row>
    <row r="104" spans="1:36" ht="12.75">
      <c r="A104" s="314" t="s">
        <v>6</v>
      </c>
      <c r="B104" s="214"/>
      <c r="C104" s="486" t="s">
        <v>152</v>
      </c>
      <c r="D104" s="487"/>
      <c r="E104" s="487"/>
      <c r="F104" s="487"/>
      <c r="G104" s="487"/>
      <c r="H104" s="487"/>
      <c r="I104" s="487"/>
      <c r="J104" s="487"/>
      <c r="K104" s="487"/>
      <c r="L104" s="487"/>
      <c r="M104" s="487"/>
      <c r="N104" s="487"/>
      <c r="O104" s="487"/>
      <c r="P104" s="487"/>
      <c r="Q104" s="487"/>
      <c r="R104" s="487"/>
      <c r="S104" s="487"/>
      <c r="T104" s="487"/>
      <c r="U104" s="487"/>
      <c r="V104" s="487"/>
      <c r="W104" s="487"/>
      <c r="X104" s="488"/>
      <c r="Y104" s="480">
        <v>7.1000000000000004E-3</v>
      </c>
      <c r="Z104" s="481"/>
      <c r="AA104" s="481"/>
      <c r="AB104" s="481"/>
      <c r="AC104" s="482"/>
      <c r="AD104" s="354">
        <f t="shared" si="1"/>
        <v>10.180690000000002</v>
      </c>
      <c r="AE104" s="355"/>
      <c r="AF104" s="355"/>
      <c r="AG104" s="355"/>
      <c r="AH104" s="355"/>
      <c r="AI104" s="355"/>
      <c r="AJ104" s="356"/>
    </row>
    <row r="105" spans="1:36" ht="12.75">
      <c r="A105" s="314" t="s">
        <v>7</v>
      </c>
      <c r="B105" s="214"/>
      <c r="C105" s="301" t="s">
        <v>153</v>
      </c>
      <c r="D105" s="302"/>
      <c r="E105" s="302"/>
      <c r="F105" s="302"/>
      <c r="G105" s="302"/>
      <c r="H105" s="302"/>
      <c r="I105" s="302"/>
      <c r="J105" s="302"/>
      <c r="K105" s="302"/>
      <c r="L105" s="302"/>
      <c r="M105" s="302"/>
      <c r="N105" s="302"/>
      <c r="O105" s="302"/>
      <c r="P105" s="302"/>
      <c r="Q105" s="302"/>
      <c r="R105" s="302"/>
      <c r="S105" s="302"/>
      <c r="T105" s="302"/>
      <c r="U105" s="302"/>
      <c r="V105" s="302"/>
      <c r="W105" s="302"/>
      <c r="X105" s="303"/>
      <c r="Y105" s="480">
        <v>1E-4</v>
      </c>
      <c r="Z105" s="481"/>
      <c r="AA105" s="481"/>
      <c r="AB105" s="481"/>
      <c r="AC105" s="482"/>
      <c r="AD105" s="354">
        <f t="shared" si="1"/>
        <v>0.14339000000000002</v>
      </c>
      <c r="AE105" s="355"/>
      <c r="AF105" s="355"/>
      <c r="AG105" s="355"/>
      <c r="AH105" s="355"/>
      <c r="AI105" s="355"/>
      <c r="AJ105" s="356"/>
    </row>
    <row r="106" spans="1:36" ht="12.75">
      <c r="A106" s="316" t="s">
        <v>127</v>
      </c>
      <c r="B106" s="316"/>
      <c r="C106" s="316"/>
      <c r="D106" s="316"/>
      <c r="E106" s="316"/>
      <c r="F106" s="316"/>
      <c r="G106" s="316"/>
      <c r="H106" s="316"/>
      <c r="I106" s="316"/>
      <c r="J106" s="316"/>
      <c r="K106" s="316"/>
      <c r="L106" s="316"/>
      <c r="M106" s="316"/>
      <c r="N106" s="316"/>
      <c r="O106" s="316"/>
      <c r="P106" s="316"/>
      <c r="Q106" s="316"/>
      <c r="R106" s="316"/>
      <c r="S106" s="316"/>
      <c r="T106" s="316"/>
      <c r="U106" s="316"/>
      <c r="V106" s="316"/>
      <c r="W106" s="316"/>
      <c r="X106" s="317"/>
      <c r="Y106" s="483">
        <f>SUM(Y100:AC105)</f>
        <v>3.1137000000000001E-2</v>
      </c>
      <c r="Z106" s="484"/>
      <c r="AA106" s="484"/>
      <c r="AB106" s="484"/>
      <c r="AC106" s="485"/>
      <c r="AD106" s="318">
        <f>SUM(AD100:AJ105)</f>
        <v>44.6473443</v>
      </c>
      <c r="AE106" s="319"/>
      <c r="AF106" s="319"/>
      <c r="AG106" s="319"/>
      <c r="AH106" s="319"/>
      <c r="AI106" s="319"/>
      <c r="AJ106" s="320"/>
    </row>
    <row r="107" spans="1:36" ht="6.75" customHeight="1">
      <c r="A107" s="299"/>
      <c r="B107" s="299"/>
      <c r="C107" s="299"/>
      <c r="D107" s="299"/>
      <c r="E107" s="299"/>
      <c r="F107" s="299"/>
      <c r="G107" s="299"/>
      <c r="H107" s="299"/>
      <c r="I107" s="299"/>
      <c r="J107" s="299"/>
      <c r="K107" s="299"/>
      <c r="L107" s="299"/>
      <c r="M107" s="299"/>
      <c r="N107" s="299"/>
      <c r="O107" s="299"/>
      <c r="P107" s="299"/>
      <c r="Q107" s="299"/>
      <c r="R107" s="299"/>
      <c r="S107" s="299"/>
      <c r="T107" s="299"/>
      <c r="U107" s="299"/>
      <c r="V107" s="299"/>
      <c r="W107" s="299"/>
      <c r="X107" s="299"/>
      <c r="Y107" s="299"/>
      <c r="Z107" s="299"/>
      <c r="AA107" s="299"/>
      <c r="AB107" s="299"/>
      <c r="AC107" s="299"/>
      <c r="AD107" s="299"/>
      <c r="AE107" s="299"/>
      <c r="AF107" s="299"/>
      <c r="AG107" s="299"/>
      <c r="AH107" s="299"/>
      <c r="AI107" s="299"/>
      <c r="AJ107" s="299"/>
    </row>
    <row r="108" spans="1:36" ht="12.75">
      <c r="A108" s="477" t="s">
        <v>154</v>
      </c>
      <c r="B108" s="478"/>
      <c r="C108" s="478"/>
      <c r="D108" s="478"/>
      <c r="E108" s="478"/>
      <c r="F108" s="478"/>
      <c r="G108" s="478"/>
      <c r="H108" s="478"/>
      <c r="I108" s="478"/>
      <c r="J108" s="478"/>
      <c r="K108" s="478"/>
      <c r="L108" s="478"/>
      <c r="M108" s="478"/>
      <c r="N108" s="478"/>
      <c r="O108" s="478"/>
      <c r="P108" s="478"/>
      <c r="Q108" s="478"/>
      <c r="R108" s="478"/>
      <c r="S108" s="478"/>
      <c r="T108" s="478"/>
      <c r="U108" s="478"/>
      <c r="V108" s="478"/>
      <c r="W108" s="478"/>
      <c r="X108" s="478"/>
      <c r="Y108" s="478"/>
      <c r="Z108" s="478"/>
      <c r="AA108" s="478"/>
      <c r="AB108" s="478"/>
      <c r="AC108" s="478"/>
      <c r="AD108" s="478"/>
      <c r="AE108" s="478"/>
      <c r="AF108" s="478"/>
      <c r="AG108" s="478"/>
      <c r="AH108" s="478"/>
      <c r="AI108" s="478"/>
      <c r="AJ108" s="479"/>
    </row>
    <row r="109" spans="1:36" ht="12.75">
      <c r="A109" s="471" t="s">
        <v>155</v>
      </c>
      <c r="B109" s="472"/>
      <c r="C109" s="472"/>
      <c r="D109" s="472"/>
      <c r="E109" s="472"/>
      <c r="F109" s="472"/>
      <c r="G109" s="472"/>
      <c r="H109" s="472"/>
      <c r="I109" s="472"/>
      <c r="J109" s="472"/>
      <c r="K109" s="472"/>
      <c r="L109" s="472"/>
      <c r="M109" s="472"/>
      <c r="N109" s="472"/>
      <c r="O109" s="472"/>
      <c r="P109" s="472"/>
      <c r="Q109" s="472"/>
      <c r="R109" s="472"/>
      <c r="S109" s="472"/>
      <c r="T109" s="472"/>
      <c r="U109" s="472"/>
      <c r="V109" s="472"/>
      <c r="W109" s="472"/>
      <c r="X109" s="472"/>
      <c r="Y109" s="472"/>
      <c r="Z109" s="472"/>
      <c r="AA109" s="472"/>
      <c r="AB109" s="472"/>
      <c r="AC109" s="472"/>
      <c r="AD109" s="472"/>
      <c r="AE109" s="472"/>
      <c r="AF109" s="472"/>
      <c r="AG109" s="472"/>
      <c r="AH109" s="472"/>
      <c r="AI109" s="472"/>
      <c r="AJ109" s="473"/>
    </row>
    <row r="110" spans="1:36" ht="12.75">
      <c r="A110" s="459" t="s">
        <v>14</v>
      </c>
      <c r="B110" s="460"/>
      <c r="C110" s="474" t="s">
        <v>156</v>
      </c>
      <c r="D110" s="475"/>
      <c r="E110" s="475"/>
      <c r="F110" s="475"/>
      <c r="G110" s="475"/>
      <c r="H110" s="475"/>
      <c r="I110" s="475"/>
      <c r="J110" s="475"/>
      <c r="K110" s="475"/>
      <c r="L110" s="475"/>
      <c r="M110" s="475"/>
      <c r="N110" s="475"/>
      <c r="O110" s="475"/>
      <c r="P110" s="475"/>
      <c r="Q110" s="475"/>
      <c r="R110" s="475"/>
      <c r="S110" s="475"/>
      <c r="T110" s="475"/>
      <c r="U110" s="475"/>
      <c r="V110" s="475"/>
      <c r="W110" s="475"/>
      <c r="X110" s="476"/>
      <c r="Y110" s="459" t="s">
        <v>114</v>
      </c>
      <c r="Z110" s="461"/>
      <c r="AA110" s="461"/>
      <c r="AB110" s="461"/>
      <c r="AC110" s="460"/>
      <c r="AD110" s="459" t="s">
        <v>115</v>
      </c>
      <c r="AE110" s="461"/>
      <c r="AF110" s="461"/>
      <c r="AG110" s="461"/>
      <c r="AH110" s="461"/>
      <c r="AI110" s="461"/>
      <c r="AJ110" s="460"/>
    </row>
    <row r="111" spans="1:36" ht="12.75">
      <c r="A111" s="314" t="s">
        <v>0</v>
      </c>
      <c r="B111" s="214"/>
      <c r="C111" s="301" t="s">
        <v>23</v>
      </c>
      <c r="D111" s="302"/>
      <c r="E111" s="302"/>
      <c r="F111" s="302"/>
      <c r="G111" s="302"/>
      <c r="H111" s="302"/>
      <c r="I111" s="302"/>
      <c r="J111" s="302"/>
      <c r="K111" s="302"/>
      <c r="L111" s="302"/>
      <c r="M111" s="302"/>
      <c r="N111" s="302"/>
      <c r="O111" s="302"/>
      <c r="P111" s="302"/>
      <c r="Q111" s="302"/>
      <c r="R111" s="302"/>
      <c r="S111" s="302"/>
      <c r="T111" s="302"/>
      <c r="U111" s="302"/>
      <c r="V111" s="302"/>
      <c r="W111" s="302"/>
      <c r="X111" s="303"/>
      <c r="Y111" s="351">
        <v>8.3333299999999999E-2</v>
      </c>
      <c r="Z111" s="349"/>
      <c r="AA111" s="349"/>
      <c r="AB111" s="349"/>
      <c r="AC111" s="350"/>
      <c r="AD111" s="354">
        <f>Y111*(AD$55+AD$56)</f>
        <v>119.49161887000001</v>
      </c>
      <c r="AE111" s="355"/>
      <c r="AF111" s="355"/>
      <c r="AG111" s="355"/>
      <c r="AH111" s="355"/>
      <c r="AI111" s="355"/>
      <c r="AJ111" s="356"/>
    </row>
    <row r="112" spans="1:36" ht="12.75">
      <c r="A112" s="314" t="s">
        <v>1</v>
      </c>
      <c r="B112" s="214"/>
      <c r="C112" s="301" t="s">
        <v>156</v>
      </c>
      <c r="D112" s="302"/>
      <c r="E112" s="302"/>
      <c r="F112" s="302"/>
      <c r="G112" s="302"/>
      <c r="H112" s="302"/>
      <c r="I112" s="302"/>
      <c r="J112" s="302"/>
      <c r="K112" s="302"/>
      <c r="L112" s="302"/>
      <c r="M112" s="302"/>
      <c r="N112" s="302"/>
      <c r="O112" s="302"/>
      <c r="P112" s="302"/>
      <c r="Q112" s="302"/>
      <c r="R112" s="302"/>
      <c r="S112" s="302"/>
      <c r="T112" s="302"/>
      <c r="U112" s="302"/>
      <c r="V112" s="302"/>
      <c r="W112" s="302"/>
      <c r="X112" s="303"/>
      <c r="Y112" s="351">
        <v>8.3000000000000001E-3</v>
      </c>
      <c r="Z112" s="352"/>
      <c r="AA112" s="352"/>
      <c r="AB112" s="352"/>
      <c r="AC112" s="353"/>
      <c r="AD112" s="354">
        <f t="shared" ref="AD112:AD116" si="2">Y112*(AD$55+AD$56)</f>
        <v>11.90137</v>
      </c>
      <c r="AE112" s="355"/>
      <c r="AF112" s="355"/>
      <c r="AG112" s="355"/>
      <c r="AH112" s="355"/>
      <c r="AI112" s="355"/>
      <c r="AJ112" s="356"/>
    </row>
    <row r="113" spans="1:36" ht="12.75">
      <c r="A113" s="314" t="s">
        <v>2</v>
      </c>
      <c r="B113" s="214"/>
      <c r="C113" s="301" t="s">
        <v>24</v>
      </c>
      <c r="D113" s="302"/>
      <c r="E113" s="302"/>
      <c r="F113" s="302"/>
      <c r="G113" s="302"/>
      <c r="H113" s="302"/>
      <c r="I113" s="302"/>
      <c r="J113" s="302"/>
      <c r="K113" s="302"/>
      <c r="L113" s="302"/>
      <c r="M113" s="302"/>
      <c r="N113" s="302"/>
      <c r="O113" s="302"/>
      <c r="P113" s="302"/>
      <c r="Q113" s="302"/>
      <c r="R113" s="302"/>
      <c r="S113" s="302"/>
      <c r="T113" s="302"/>
      <c r="U113" s="302"/>
      <c r="V113" s="302"/>
      <c r="W113" s="302"/>
      <c r="X113" s="303"/>
      <c r="Y113" s="351">
        <v>2.0000000000000001E-4</v>
      </c>
      <c r="Z113" s="352"/>
      <c r="AA113" s="352"/>
      <c r="AB113" s="352"/>
      <c r="AC113" s="353"/>
      <c r="AD113" s="354">
        <f t="shared" si="2"/>
        <v>0.28678000000000003</v>
      </c>
      <c r="AE113" s="355"/>
      <c r="AF113" s="355"/>
      <c r="AG113" s="355"/>
      <c r="AH113" s="355"/>
      <c r="AI113" s="355"/>
      <c r="AJ113" s="356"/>
    </row>
    <row r="114" spans="1:36" ht="12.75">
      <c r="A114" s="314" t="s">
        <v>3</v>
      </c>
      <c r="B114" s="214"/>
      <c r="C114" s="301" t="s">
        <v>157</v>
      </c>
      <c r="D114" s="302"/>
      <c r="E114" s="302"/>
      <c r="F114" s="302"/>
      <c r="G114" s="302"/>
      <c r="H114" s="302"/>
      <c r="I114" s="302"/>
      <c r="J114" s="302"/>
      <c r="K114" s="302"/>
      <c r="L114" s="302"/>
      <c r="M114" s="302"/>
      <c r="N114" s="302"/>
      <c r="O114" s="302"/>
      <c r="P114" s="302"/>
      <c r="Q114" s="302"/>
      <c r="R114" s="302"/>
      <c r="S114" s="302"/>
      <c r="T114" s="302"/>
      <c r="U114" s="302"/>
      <c r="V114" s="302"/>
      <c r="W114" s="302"/>
      <c r="X114" s="303"/>
      <c r="Y114" s="351">
        <v>4.0000000000000002E-4</v>
      </c>
      <c r="Z114" s="352"/>
      <c r="AA114" s="352"/>
      <c r="AB114" s="352"/>
      <c r="AC114" s="353"/>
      <c r="AD114" s="354">
        <f t="shared" si="2"/>
        <v>0.57356000000000007</v>
      </c>
      <c r="AE114" s="355"/>
      <c r="AF114" s="355"/>
      <c r="AG114" s="355"/>
      <c r="AH114" s="355"/>
      <c r="AI114" s="355"/>
      <c r="AJ114" s="356"/>
    </row>
    <row r="115" spans="1:36" ht="12.75">
      <c r="A115" s="314" t="s">
        <v>6</v>
      </c>
      <c r="B115" s="214"/>
      <c r="C115" s="301" t="s">
        <v>158</v>
      </c>
      <c r="D115" s="302"/>
      <c r="E115" s="302"/>
      <c r="F115" s="302"/>
      <c r="G115" s="302"/>
      <c r="H115" s="302"/>
      <c r="I115" s="302"/>
      <c r="J115" s="302"/>
      <c r="K115" s="302"/>
      <c r="L115" s="302"/>
      <c r="M115" s="302"/>
      <c r="N115" s="302"/>
      <c r="O115" s="302"/>
      <c r="P115" s="302"/>
      <c r="Q115" s="302"/>
      <c r="R115" s="302"/>
      <c r="S115" s="302"/>
      <c r="T115" s="302"/>
      <c r="U115" s="302"/>
      <c r="V115" s="302"/>
      <c r="W115" s="302"/>
      <c r="X115" s="303"/>
      <c r="Y115" s="351">
        <v>7.4999999999999997E-3</v>
      </c>
      <c r="Z115" s="352"/>
      <c r="AA115" s="352"/>
      <c r="AB115" s="352"/>
      <c r="AC115" s="353"/>
      <c r="AD115" s="354">
        <f t="shared" si="2"/>
        <v>10.754250000000001</v>
      </c>
      <c r="AE115" s="355"/>
      <c r="AF115" s="355"/>
      <c r="AG115" s="355"/>
      <c r="AH115" s="355"/>
      <c r="AI115" s="355"/>
      <c r="AJ115" s="356"/>
    </row>
    <row r="116" spans="1:36" ht="12.75">
      <c r="A116" s="314" t="s">
        <v>7</v>
      </c>
      <c r="B116" s="214"/>
      <c r="C116" s="301" t="s">
        <v>159</v>
      </c>
      <c r="D116" s="302"/>
      <c r="E116" s="302"/>
      <c r="F116" s="302"/>
      <c r="G116" s="302"/>
      <c r="H116" s="302"/>
      <c r="I116" s="302"/>
      <c r="J116" s="302"/>
      <c r="K116" s="302"/>
      <c r="L116" s="302"/>
      <c r="M116" s="302"/>
      <c r="N116" s="302"/>
      <c r="O116" s="302"/>
      <c r="P116" s="302"/>
      <c r="Q116" s="302"/>
      <c r="R116" s="302"/>
      <c r="S116" s="302"/>
      <c r="T116" s="302"/>
      <c r="U116" s="302"/>
      <c r="V116" s="302"/>
      <c r="W116" s="302"/>
      <c r="X116" s="303"/>
      <c r="Y116" s="351">
        <v>0</v>
      </c>
      <c r="Z116" s="349"/>
      <c r="AA116" s="349"/>
      <c r="AB116" s="349"/>
      <c r="AC116" s="350"/>
      <c r="AD116" s="354">
        <f t="shared" si="2"/>
        <v>0</v>
      </c>
      <c r="AE116" s="355"/>
      <c r="AF116" s="355"/>
      <c r="AG116" s="355"/>
      <c r="AH116" s="355"/>
      <c r="AI116" s="355"/>
      <c r="AJ116" s="356"/>
    </row>
    <row r="117" spans="1:36" ht="12.75">
      <c r="A117" s="316" t="s">
        <v>127</v>
      </c>
      <c r="B117" s="316"/>
      <c r="C117" s="316"/>
      <c r="D117" s="316"/>
      <c r="E117" s="316"/>
      <c r="F117" s="316"/>
      <c r="G117" s="316"/>
      <c r="H117" s="316"/>
      <c r="I117" s="316"/>
      <c r="J117" s="316"/>
      <c r="K117" s="316"/>
      <c r="L117" s="316"/>
      <c r="M117" s="316"/>
      <c r="N117" s="316"/>
      <c r="O117" s="316"/>
      <c r="P117" s="316"/>
      <c r="Q117" s="316"/>
      <c r="R117" s="316"/>
      <c r="S117" s="316"/>
      <c r="T117" s="316"/>
      <c r="U117" s="316"/>
      <c r="V117" s="316"/>
      <c r="W117" s="316"/>
      <c r="X117" s="317"/>
      <c r="Y117" s="468">
        <f>SUM(Y111:AC116)</f>
        <v>9.9733299999999997E-2</v>
      </c>
      <c r="Z117" s="469"/>
      <c r="AA117" s="469"/>
      <c r="AB117" s="469"/>
      <c r="AC117" s="470"/>
      <c r="AD117" s="318">
        <f>SUM(AD111:AJ116)</f>
        <v>143.00757887</v>
      </c>
      <c r="AE117" s="319"/>
      <c r="AF117" s="319"/>
      <c r="AG117" s="319"/>
      <c r="AH117" s="319"/>
      <c r="AI117" s="319"/>
      <c r="AJ117" s="320"/>
    </row>
    <row r="118" spans="1:36" ht="7.5" customHeight="1">
      <c r="A118" s="299"/>
      <c r="B118" s="299"/>
      <c r="C118" s="299"/>
      <c r="D118" s="299"/>
      <c r="E118" s="299"/>
      <c r="F118" s="299"/>
      <c r="G118" s="299"/>
      <c r="H118" s="299"/>
      <c r="I118" s="299"/>
      <c r="J118" s="299"/>
      <c r="K118" s="299"/>
      <c r="L118" s="299"/>
      <c r="M118" s="299"/>
      <c r="N118" s="299"/>
      <c r="O118" s="299"/>
      <c r="P118" s="299"/>
      <c r="Q118" s="299"/>
      <c r="R118" s="299"/>
      <c r="S118" s="299"/>
      <c r="T118" s="299"/>
      <c r="U118" s="299"/>
      <c r="V118" s="299"/>
      <c r="W118" s="299"/>
      <c r="X118" s="299"/>
      <c r="Y118" s="299"/>
      <c r="Z118" s="299"/>
      <c r="AA118" s="299"/>
      <c r="AB118" s="299"/>
      <c r="AC118" s="299"/>
      <c r="AD118" s="299"/>
      <c r="AE118" s="299"/>
      <c r="AF118" s="299"/>
      <c r="AG118" s="299"/>
      <c r="AH118" s="299"/>
      <c r="AI118" s="299"/>
      <c r="AJ118" s="299"/>
    </row>
    <row r="119" spans="1:36" ht="12.75">
      <c r="A119" s="471" t="s">
        <v>160</v>
      </c>
      <c r="B119" s="472"/>
      <c r="C119" s="472"/>
      <c r="D119" s="472"/>
      <c r="E119" s="472"/>
      <c r="F119" s="472"/>
      <c r="G119" s="472"/>
      <c r="H119" s="472"/>
      <c r="I119" s="472"/>
      <c r="J119" s="472"/>
      <c r="K119" s="472"/>
      <c r="L119" s="472"/>
      <c r="M119" s="472"/>
      <c r="N119" s="472"/>
      <c r="O119" s="472"/>
      <c r="P119" s="472"/>
      <c r="Q119" s="472"/>
      <c r="R119" s="472"/>
      <c r="S119" s="472"/>
      <c r="T119" s="472"/>
      <c r="U119" s="472"/>
      <c r="V119" s="472"/>
      <c r="W119" s="472"/>
      <c r="X119" s="472"/>
      <c r="Y119" s="472"/>
      <c r="Z119" s="472"/>
      <c r="AA119" s="472"/>
      <c r="AB119" s="472"/>
      <c r="AC119" s="472"/>
      <c r="AD119" s="472"/>
      <c r="AE119" s="472"/>
      <c r="AF119" s="472"/>
      <c r="AG119" s="472"/>
      <c r="AH119" s="472"/>
      <c r="AI119" s="472"/>
      <c r="AJ119" s="473"/>
    </row>
    <row r="120" spans="1:36" ht="12.75">
      <c r="A120" s="459" t="s">
        <v>20</v>
      </c>
      <c r="B120" s="460"/>
      <c r="C120" s="474" t="s">
        <v>9</v>
      </c>
      <c r="D120" s="475"/>
      <c r="E120" s="475"/>
      <c r="F120" s="475"/>
      <c r="G120" s="475"/>
      <c r="H120" s="475"/>
      <c r="I120" s="475"/>
      <c r="J120" s="475"/>
      <c r="K120" s="475"/>
      <c r="L120" s="475"/>
      <c r="M120" s="475"/>
      <c r="N120" s="475"/>
      <c r="O120" s="475"/>
      <c r="P120" s="475"/>
      <c r="Q120" s="475"/>
      <c r="R120" s="475"/>
      <c r="S120" s="475"/>
      <c r="T120" s="475"/>
      <c r="U120" s="475"/>
      <c r="V120" s="475"/>
      <c r="W120" s="475"/>
      <c r="X120" s="476"/>
      <c r="Y120" s="459" t="s">
        <v>114</v>
      </c>
      <c r="Z120" s="461"/>
      <c r="AA120" s="461"/>
      <c r="AB120" s="461"/>
      <c r="AC120" s="460"/>
      <c r="AD120" s="459" t="s">
        <v>115</v>
      </c>
      <c r="AE120" s="461"/>
      <c r="AF120" s="461"/>
      <c r="AG120" s="461"/>
      <c r="AH120" s="461"/>
      <c r="AI120" s="461"/>
      <c r="AJ120" s="460"/>
    </row>
    <row r="121" spans="1:36" ht="12.75">
      <c r="A121" s="314" t="s">
        <v>0</v>
      </c>
      <c r="B121" s="214"/>
      <c r="C121" s="465" t="s">
        <v>161</v>
      </c>
      <c r="D121" s="466"/>
      <c r="E121" s="466"/>
      <c r="F121" s="466"/>
      <c r="G121" s="466"/>
      <c r="H121" s="466"/>
      <c r="I121" s="466"/>
      <c r="J121" s="466"/>
      <c r="K121" s="466"/>
      <c r="L121" s="466"/>
      <c r="M121" s="466"/>
      <c r="N121" s="466"/>
      <c r="O121" s="466"/>
      <c r="P121" s="466"/>
      <c r="Q121" s="466"/>
      <c r="R121" s="466"/>
      <c r="S121" s="466"/>
      <c r="T121" s="466"/>
      <c r="U121" s="466"/>
      <c r="V121" s="466"/>
      <c r="W121" s="466"/>
      <c r="X121" s="466"/>
      <c r="Y121" s="466"/>
      <c r="Z121" s="466"/>
      <c r="AA121" s="466"/>
      <c r="AB121" s="466"/>
      <c r="AC121" s="467"/>
      <c r="AD121" s="354"/>
      <c r="AE121" s="355"/>
      <c r="AF121" s="355"/>
      <c r="AG121" s="355"/>
      <c r="AH121" s="355"/>
      <c r="AI121" s="355"/>
      <c r="AJ121" s="356"/>
    </row>
    <row r="122" spans="1:36" ht="12.75">
      <c r="A122" s="316" t="s">
        <v>127</v>
      </c>
      <c r="B122" s="316"/>
      <c r="C122" s="316"/>
      <c r="D122" s="316"/>
      <c r="E122" s="316"/>
      <c r="F122" s="316"/>
      <c r="G122" s="316"/>
      <c r="H122" s="316"/>
      <c r="I122" s="316"/>
      <c r="J122" s="316"/>
      <c r="K122" s="316"/>
      <c r="L122" s="316"/>
      <c r="M122" s="316"/>
      <c r="N122" s="316"/>
      <c r="O122" s="316"/>
      <c r="P122" s="316"/>
      <c r="Q122" s="316"/>
      <c r="R122" s="316"/>
      <c r="S122" s="316"/>
      <c r="T122" s="316"/>
      <c r="U122" s="316"/>
      <c r="V122" s="316"/>
      <c r="W122" s="316"/>
      <c r="X122" s="316"/>
      <c r="Y122" s="316"/>
      <c r="Z122" s="316"/>
      <c r="AA122" s="316"/>
      <c r="AB122" s="316"/>
      <c r="AC122" s="317"/>
      <c r="AD122" s="318">
        <f>SUM(AD121:AJ121)</f>
        <v>0</v>
      </c>
      <c r="AE122" s="319"/>
      <c r="AF122" s="319"/>
      <c r="AG122" s="319"/>
      <c r="AH122" s="319"/>
      <c r="AI122" s="319"/>
      <c r="AJ122" s="320"/>
    </row>
    <row r="123" spans="1:36" ht="7.5" customHeight="1">
      <c r="A123" s="299"/>
      <c r="B123" s="299"/>
      <c r="C123" s="299"/>
      <c r="D123" s="299"/>
      <c r="E123" s="299"/>
      <c r="F123" s="299"/>
      <c r="G123" s="299"/>
      <c r="H123" s="299"/>
      <c r="I123" s="299"/>
      <c r="J123" s="299"/>
      <c r="K123" s="299"/>
      <c r="L123" s="299"/>
      <c r="M123" s="299"/>
      <c r="N123" s="299"/>
      <c r="O123" s="299"/>
      <c r="P123" s="299"/>
      <c r="Q123" s="299"/>
      <c r="R123" s="299"/>
      <c r="S123" s="299"/>
      <c r="T123" s="299"/>
      <c r="U123" s="299"/>
      <c r="V123" s="299"/>
      <c r="W123" s="299"/>
      <c r="X123" s="299"/>
      <c r="Y123" s="299"/>
      <c r="Z123" s="299"/>
      <c r="AA123" s="299"/>
      <c r="AB123" s="299"/>
      <c r="AC123" s="299"/>
      <c r="AD123" s="299"/>
      <c r="AE123" s="299"/>
      <c r="AF123" s="299"/>
      <c r="AG123" s="299"/>
      <c r="AH123" s="299"/>
      <c r="AI123" s="299"/>
      <c r="AJ123" s="299"/>
    </row>
    <row r="124" spans="1:36" ht="12.75">
      <c r="A124" s="462" t="s">
        <v>162</v>
      </c>
      <c r="B124" s="463"/>
      <c r="C124" s="463"/>
      <c r="D124" s="463"/>
      <c r="E124" s="463"/>
      <c r="F124" s="463"/>
      <c r="G124" s="463"/>
      <c r="H124" s="463"/>
      <c r="I124" s="463"/>
      <c r="J124" s="463"/>
      <c r="K124" s="463"/>
      <c r="L124" s="463"/>
      <c r="M124" s="463"/>
      <c r="N124" s="463"/>
      <c r="O124" s="463"/>
      <c r="P124" s="463"/>
      <c r="Q124" s="463"/>
      <c r="R124" s="463"/>
      <c r="S124" s="463"/>
      <c r="T124" s="463"/>
      <c r="U124" s="463"/>
      <c r="V124" s="463"/>
      <c r="W124" s="463"/>
      <c r="X124" s="463"/>
      <c r="Y124" s="463"/>
      <c r="Z124" s="463"/>
      <c r="AA124" s="463"/>
      <c r="AB124" s="463"/>
      <c r="AC124" s="463"/>
      <c r="AD124" s="463"/>
      <c r="AE124" s="463"/>
      <c r="AF124" s="463"/>
      <c r="AG124" s="463"/>
      <c r="AH124" s="463"/>
      <c r="AI124" s="463"/>
      <c r="AJ124" s="464"/>
    </row>
    <row r="125" spans="1:36" ht="12.75">
      <c r="A125" s="459">
        <v>4</v>
      </c>
      <c r="B125" s="460"/>
      <c r="C125" s="459" t="s">
        <v>163</v>
      </c>
      <c r="D125" s="461"/>
      <c r="E125" s="461"/>
      <c r="F125" s="461"/>
      <c r="G125" s="461"/>
      <c r="H125" s="461"/>
      <c r="I125" s="461"/>
      <c r="J125" s="461"/>
      <c r="K125" s="461"/>
      <c r="L125" s="461"/>
      <c r="M125" s="461"/>
      <c r="N125" s="461"/>
      <c r="O125" s="461"/>
      <c r="P125" s="461"/>
      <c r="Q125" s="461"/>
      <c r="R125" s="461"/>
      <c r="S125" s="461"/>
      <c r="T125" s="461"/>
      <c r="U125" s="461"/>
      <c r="V125" s="461"/>
      <c r="W125" s="461"/>
      <c r="X125" s="461"/>
      <c r="Y125" s="461"/>
      <c r="Z125" s="461"/>
      <c r="AA125" s="461"/>
      <c r="AB125" s="461"/>
      <c r="AC125" s="460"/>
      <c r="AD125" s="459" t="s">
        <v>115</v>
      </c>
      <c r="AE125" s="461"/>
      <c r="AF125" s="461"/>
      <c r="AG125" s="461"/>
      <c r="AH125" s="461"/>
      <c r="AI125" s="461"/>
      <c r="AJ125" s="460"/>
    </row>
    <row r="126" spans="1:36" ht="12.75">
      <c r="A126" s="314" t="s">
        <v>14</v>
      </c>
      <c r="B126" s="214"/>
      <c r="C126" s="301" t="s">
        <v>156</v>
      </c>
      <c r="D126" s="302"/>
      <c r="E126" s="302"/>
      <c r="F126" s="302"/>
      <c r="G126" s="302"/>
      <c r="H126" s="302"/>
      <c r="I126" s="302"/>
      <c r="J126" s="302"/>
      <c r="K126" s="302"/>
      <c r="L126" s="302"/>
      <c r="M126" s="302"/>
      <c r="N126" s="302"/>
      <c r="O126" s="302"/>
      <c r="P126" s="302"/>
      <c r="Q126" s="302"/>
      <c r="R126" s="302"/>
      <c r="S126" s="302"/>
      <c r="T126" s="302"/>
      <c r="U126" s="302"/>
      <c r="V126" s="302"/>
      <c r="W126" s="302"/>
      <c r="X126" s="302"/>
      <c r="Y126" s="302"/>
      <c r="Z126" s="302"/>
      <c r="AA126" s="302"/>
      <c r="AB126" s="302"/>
      <c r="AC126" s="303"/>
      <c r="AD126" s="354">
        <f>AD117</f>
        <v>143.00757887</v>
      </c>
      <c r="AE126" s="355"/>
      <c r="AF126" s="355"/>
      <c r="AG126" s="355"/>
      <c r="AH126" s="355"/>
      <c r="AI126" s="355"/>
      <c r="AJ126" s="356"/>
    </row>
    <row r="127" spans="1:36" ht="12.75">
      <c r="A127" s="314" t="s">
        <v>20</v>
      </c>
      <c r="B127" s="214"/>
      <c r="C127" s="301" t="s">
        <v>9</v>
      </c>
      <c r="D127" s="302"/>
      <c r="E127" s="302"/>
      <c r="F127" s="302"/>
      <c r="G127" s="302"/>
      <c r="H127" s="302"/>
      <c r="I127" s="302"/>
      <c r="J127" s="302"/>
      <c r="K127" s="302"/>
      <c r="L127" s="302"/>
      <c r="M127" s="302"/>
      <c r="N127" s="302"/>
      <c r="O127" s="302"/>
      <c r="P127" s="302"/>
      <c r="Q127" s="302"/>
      <c r="R127" s="302"/>
      <c r="S127" s="302"/>
      <c r="T127" s="302"/>
      <c r="U127" s="302"/>
      <c r="V127" s="302"/>
      <c r="W127" s="302"/>
      <c r="X127" s="302"/>
      <c r="Y127" s="302"/>
      <c r="Z127" s="302"/>
      <c r="AA127" s="302"/>
      <c r="AB127" s="302"/>
      <c r="AC127" s="303"/>
      <c r="AD127" s="354">
        <f>AD122</f>
        <v>0</v>
      </c>
      <c r="AE127" s="355"/>
      <c r="AF127" s="355"/>
      <c r="AG127" s="355"/>
      <c r="AH127" s="355"/>
      <c r="AI127" s="355"/>
      <c r="AJ127" s="356"/>
    </row>
    <row r="128" spans="1:36" ht="12.75">
      <c r="A128" s="316" t="s">
        <v>127</v>
      </c>
      <c r="B128" s="316"/>
      <c r="C128" s="316"/>
      <c r="D128" s="316"/>
      <c r="E128" s="316"/>
      <c r="F128" s="316"/>
      <c r="G128" s="316"/>
      <c r="H128" s="316"/>
      <c r="I128" s="316"/>
      <c r="J128" s="316"/>
      <c r="K128" s="316"/>
      <c r="L128" s="316"/>
      <c r="M128" s="316"/>
      <c r="N128" s="316"/>
      <c r="O128" s="316"/>
      <c r="P128" s="316"/>
      <c r="Q128" s="316"/>
      <c r="R128" s="316"/>
      <c r="S128" s="316"/>
      <c r="T128" s="316"/>
      <c r="U128" s="316"/>
      <c r="V128" s="316"/>
      <c r="W128" s="316"/>
      <c r="X128" s="316"/>
      <c r="Y128" s="316"/>
      <c r="Z128" s="316"/>
      <c r="AA128" s="316"/>
      <c r="AB128" s="316"/>
      <c r="AC128" s="317"/>
      <c r="AD128" s="318">
        <f>SUM(AD126:AJ127)</f>
        <v>143.00757887</v>
      </c>
      <c r="AE128" s="319"/>
      <c r="AF128" s="319"/>
      <c r="AG128" s="319"/>
      <c r="AH128" s="319"/>
      <c r="AI128" s="319"/>
      <c r="AJ128" s="320"/>
    </row>
    <row r="129" spans="1:36" ht="8.25" customHeight="1">
      <c r="A129" s="299"/>
      <c r="B129" s="299"/>
      <c r="C129" s="299"/>
      <c r="D129" s="299"/>
      <c r="E129" s="299"/>
      <c r="F129" s="299"/>
      <c r="G129" s="299"/>
      <c r="H129" s="299"/>
      <c r="I129" s="299"/>
      <c r="J129" s="299"/>
      <c r="K129" s="299"/>
      <c r="L129" s="299"/>
      <c r="M129" s="299"/>
      <c r="N129" s="299"/>
      <c r="O129" s="299"/>
      <c r="P129" s="299"/>
      <c r="Q129" s="299"/>
      <c r="R129" s="299"/>
      <c r="S129" s="299"/>
      <c r="T129" s="299"/>
      <c r="U129" s="299"/>
      <c r="V129" s="299"/>
      <c r="W129" s="299"/>
      <c r="X129" s="299"/>
      <c r="Y129" s="299"/>
      <c r="Z129" s="299"/>
      <c r="AA129" s="299"/>
      <c r="AB129" s="299"/>
      <c r="AC129" s="299"/>
      <c r="AD129" s="299"/>
      <c r="AE129" s="299"/>
      <c r="AF129" s="299"/>
      <c r="AG129" s="299"/>
      <c r="AH129" s="299"/>
      <c r="AI129" s="299"/>
      <c r="AJ129" s="299"/>
    </row>
    <row r="130" spans="1:36" ht="12.75" customHeight="1">
      <c r="A130" s="450" t="s">
        <v>164</v>
      </c>
      <c r="B130" s="451"/>
      <c r="C130" s="451"/>
      <c r="D130" s="451"/>
      <c r="E130" s="451"/>
      <c r="F130" s="451"/>
      <c r="G130" s="451"/>
      <c r="H130" s="451"/>
      <c r="I130" s="451"/>
      <c r="J130" s="451"/>
      <c r="K130" s="451"/>
      <c r="L130" s="451"/>
      <c r="M130" s="451"/>
      <c r="N130" s="451"/>
      <c r="O130" s="451"/>
      <c r="P130" s="451"/>
      <c r="Q130" s="451"/>
      <c r="R130" s="451"/>
      <c r="S130" s="451"/>
      <c r="T130" s="451"/>
      <c r="U130" s="451"/>
      <c r="V130" s="451"/>
      <c r="W130" s="451"/>
      <c r="X130" s="451"/>
      <c r="Y130" s="451"/>
      <c r="Z130" s="451"/>
      <c r="AA130" s="451"/>
      <c r="AB130" s="451"/>
      <c r="AC130" s="451"/>
      <c r="AD130" s="451"/>
      <c r="AE130" s="451"/>
      <c r="AF130" s="451"/>
      <c r="AG130" s="451"/>
      <c r="AH130" s="451"/>
      <c r="AI130" s="451"/>
      <c r="AJ130" s="452"/>
    </row>
    <row r="131" spans="1:36" ht="14.25" customHeight="1">
      <c r="A131" s="459">
        <v>3</v>
      </c>
      <c r="B131" s="460"/>
      <c r="C131" s="50" t="s">
        <v>12</v>
      </c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2"/>
      <c r="AD131" s="459" t="s">
        <v>115</v>
      </c>
      <c r="AE131" s="461"/>
      <c r="AF131" s="461"/>
      <c r="AG131" s="461"/>
      <c r="AH131" s="461"/>
      <c r="AI131" s="461"/>
      <c r="AJ131" s="460"/>
    </row>
    <row r="132" spans="1:36" ht="13.5" customHeight="1">
      <c r="A132" s="314" t="s">
        <v>0</v>
      </c>
      <c r="B132" s="214"/>
      <c r="C132" s="53" t="s">
        <v>165</v>
      </c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213"/>
      <c r="Z132" s="213"/>
      <c r="AA132" s="213"/>
      <c r="AB132" s="213"/>
      <c r="AC132" s="214"/>
      <c r="AD132" s="453">
        <f>'Fardamentos e EPIs ELET'!AC40/4</f>
        <v>169.72083333333333</v>
      </c>
      <c r="AE132" s="454"/>
      <c r="AF132" s="454"/>
      <c r="AG132" s="454"/>
      <c r="AH132" s="454"/>
      <c r="AI132" s="454"/>
      <c r="AJ132" s="455"/>
    </row>
    <row r="133" spans="1:36" ht="12" customHeight="1">
      <c r="A133" s="314" t="s">
        <v>1</v>
      </c>
      <c r="B133" s="214"/>
      <c r="C133" s="53" t="s">
        <v>13</v>
      </c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213"/>
      <c r="Z133" s="213"/>
      <c r="AA133" s="213"/>
      <c r="AB133" s="213"/>
      <c r="AC133" s="214"/>
      <c r="AD133" s="453"/>
      <c r="AE133" s="454"/>
      <c r="AF133" s="454"/>
      <c r="AG133" s="454"/>
      <c r="AH133" s="454"/>
      <c r="AI133" s="454"/>
      <c r="AJ133" s="455"/>
    </row>
    <row r="134" spans="1:36" ht="12" customHeight="1">
      <c r="A134" s="456" t="s">
        <v>2</v>
      </c>
      <c r="B134" s="457"/>
      <c r="C134" s="126" t="s">
        <v>166</v>
      </c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458"/>
      <c r="Z134" s="458"/>
      <c r="AA134" s="458"/>
      <c r="AB134" s="458"/>
      <c r="AC134" s="457"/>
      <c r="AD134" s="453">
        <v>78.88</v>
      </c>
      <c r="AE134" s="454"/>
      <c r="AF134" s="454"/>
      <c r="AG134" s="454"/>
      <c r="AH134" s="454"/>
      <c r="AI134" s="454"/>
      <c r="AJ134" s="455"/>
    </row>
    <row r="135" spans="1:36" ht="13.5" customHeight="1">
      <c r="A135" s="315" t="s">
        <v>22</v>
      </c>
      <c r="B135" s="316"/>
      <c r="C135" s="316"/>
      <c r="D135" s="316"/>
      <c r="E135" s="316"/>
      <c r="F135" s="316"/>
      <c r="G135" s="316"/>
      <c r="H135" s="316"/>
      <c r="I135" s="316"/>
      <c r="J135" s="316"/>
      <c r="K135" s="316"/>
      <c r="L135" s="316"/>
      <c r="M135" s="316"/>
      <c r="N135" s="316"/>
      <c r="O135" s="316"/>
      <c r="P135" s="316"/>
      <c r="Q135" s="316"/>
      <c r="R135" s="316"/>
      <c r="S135" s="316"/>
      <c r="T135" s="316"/>
      <c r="U135" s="316"/>
      <c r="V135" s="316"/>
      <c r="W135" s="316"/>
      <c r="X135" s="316"/>
      <c r="Y135" s="316"/>
      <c r="Z135" s="316"/>
      <c r="AA135" s="316"/>
      <c r="AB135" s="316"/>
      <c r="AC135" s="317"/>
      <c r="AD135" s="318">
        <f>SUM(AD132:AJ134)</f>
        <v>248.60083333333333</v>
      </c>
      <c r="AE135" s="319"/>
      <c r="AF135" s="319"/>
      <c r="AG135" s="319"/>
      <c r="AH135" s="319"/>
      <c r="AI135" s="319"/>
      <c r="AJ135" s="320"/>
    </row>
    <row r="136" spans="1:36" ht="9" customHeight="1"/>
    <row r="137" spans="1:36" ht="15.75" customHeight="1">
      <c r="A137" s="450" t="s">
        <v>167</v>
      </c>
      <c r="B137" s="451"/>
      <c r="C137" s="451"/>
      <c r="D137" s="451"/>
      <c r="E137" s="451"/>
      <c r="F137" s="451"/>
      <c r="G137" s="451"/>
      <c r="H137" s="451"/>
      <c r="I137" s="451"/>
      <c r="J137" s="451"/>
      <c r="K137" s="451"/>
      <c r="L137" s="451"/>
      <c r="M137" s="451"/>
      <c r="N137" s="451"/>
      <c r="O137" s="451"/>
      <c r="P137" s="451"/>
      <c r="Q137" s="451"/>
      <c r="R137" s="451"/>
      <c r="S137" s="451"/>
      <c r="T137" s="451"/>
      <c r="U137" s="451"/>
      <c r="V137" s="451"/>
      <c r="W137" s="451"/>
      <c r="X137" s="451"/>
      <c r="Y137" s="451"/>
      <c r="Z137" s="451"/>
      <c r="AA137" s="451"/>
      <c r="AB137" s="451"/>
      <c r="AC137" s="451"/>
      <c r="AD137" s="451"/>
      <c r="AE137" s="451"/>
      <c r="AF137" s="451"/>
      <c r="AG137" s="451"/>
      <c r="AH137" s="451"/>
      <c r="AI137" s="451"/>
      <c r="AJ137" s="452"/>
    </row>
    <row r="138" spans="1:36" ht="13.5" customHeight="1">
      <c r="A138" s="327">
        <v>5</v>
      </c>
      <c r="B138" s="329"/>
      <c r="C138" s="345" t="s">
        <v>168</v>
      </c>
      <c r="D138" s="346"/>
      <c r="E138" s="346"/>
      <c r="F138" s="346"/>
      <c r="G138" s="346"/>
      <c r="H138" s="346"/>
      <c r="I138" s="346"/>
      <c r="J138" s="346"/>
      <c r="K138" s="346"/>
      <c r="L138" s="346"/>
      <c r="M138" s="346"/>
      <c r="N138" s="346"/>
      <c r="O138" s="346"/>
      <c r="P138" s="346"/>
      <c r="Q138" s="346"/>
      <c r="R138" s="346"/>
      <c r="S138" s="346"/>
      <c r="T138" s="346"/>
      <c r="U138" s="346"/>
      <c r="V138" s="346"/>
      <c r="W138" s="346"/>
      <c r="X138" s="347"/>
      <c r="Y138" s="327" t="s">
        <v>15</v>
      </c>
      <c r="Z138" s="328"/>
      <c r="AA138" s="328"/>
      <c r="AB138" s="328"/>
      <c r="AC138" s="329"/>
      <c r="AD138" s="327" t="s">
        <v>115</v>
      </c>
      <c r="AE138" s="328"/>
      <c r="AF138" s="328"/>
      <c r="AG138" s="328"/>
      <c r="AH138" s="328"/>
      <c r="AI138" s="328"/>
      <c r="AJ138" s="329"/>
    </row>
    <row r="139" spans="1:36" ht="13.5" customHeight="1">
      <c r="A139" s="314" t="s">
        <v>0</v>
      </c>
      <c r="B139" s="214"/>
      <c r="C139" s="301" t="s">
        <v>169</v>
      </c>
      <c r="D139" s="302"/>
      <c r="E139" s="302"/>
      <c r="F139" s="302"/>
      <c r="G139" s="302"/>
      <c r="H139" s="302"/>
      <c r="I139" s="302"/>
      <c r="J139" s="302"/>
      <c r="K139" s="302"/>
      <c r="L139" s="302"/>
      <c r="M139" s="302"/>
      <c r="N139" s="302"/>
      <c r="O139" s="302"/>
      <c r="P139" s="302"/>
      <c r="Q139" s="302"/>
      <c r="R139" s="302"/>
      <c r="S139" s="302"/>
      <c r="T139" s="302"/>
      <c r="U139" s="302"/>
      <c r="V139" s="302"/>
      <c r="W139" s="302"/>
      <c r="X139" s="303"/>
      <c r="Y139" s="336">
        <v>0.06</v>
      </c>
      <c r="Z139" s="337"/>
      <c r="AA139" s="337"/>
      <c r="AB139" s="337"/>
      <c r="AC139" s="338"/>
      <c r="AD139" s="333">
        <f>($AD$135+$AD$96+$AD$106+$AD$128+$AD$62)*Y139</f>
        <v>179.02638116420002</v>
      </c>
      <c r="AE139" s="334"/>
      <c r="AF139" s="334"/>
      <c r="AG139" s="334"/>
      <c r="AH139" s="334"/>
      <c r="AI139" s="334"/>
      <c r="AJ139" s="335"/>
    </row>
    <row r="140" spans="1:36" ht="15.75" customHeight="1">
      <c r="A140" s="314" t="s">
        <v>1</v>
      </c>
      <c r="B140" s="214"/>
      <c r="C140" s="301" t="s">
        <v>25</v>
      </c>
      <c r="D140" s="302"/>
      <c r="E140" s="302"/>
      <c r="F140" s="302"/>
      <c r="G140" s="302"/>
      <c r="H140" s="302"/>
      <c r="I140" s="302"/>
      <c r="J140" s="302"/>
      <c r="K140" s="302"/>
      <c r="L140" s="302"/>
      <c r="M140" s="302"/>
      <c r="N140" s="302"/>
      <c r="O140" s="302"/>
      <c r="P140" s="302"/>
      <c r="Q140" s="302"/>
      <c r="R140" s="302"/>
      <c r="S140" s="302"/>
      <c r="T140" s="302"/>
      <c r="U140" s="302"/>
      <c r="V140" s="302"/>
      <c r="W140" s="302"/>
      <c r="X140" s="303"/>
      <c r="Y140" s="336">
        <v>6.7900000000000002E-2</v>
      </c>
      <c r="Z140" s="337"/>
      <c r="AA140" s="337"/>
      <c r="AB140" s="337"/>
      <c r="AC140" s="338"/>
      <c r="AD140" s="333">
        <f>($AD$135+$AD$96+$AD$106+$AD$128+$AD$62)*Y140</f>
        <v>202.59818801748636</v>
      </c>
      <c r="AE140" s="334"/>
      <c r="AF140" s="334"/>
      <c r="AG140" s="334"/>
      <c r="AH140" s="334"/>
      <c r="AI140" s="334"/>
      <c r="AJ140" s="335"/>
    </row>
    <row r="141" spans="1:36" ht="13.5" customHeight="1">
      <c r="A141" s="53"/>
      <c r="B141" s="55"/>
      <c r="C141" s="339" t="s">
        <v>170</v>
      </c>
      <c r="D141" s="340"/>
      <c r="E141" s="340"/>
      <c r="F141" s="340"/>
      <c r="G141" s="340"/>
      <c r="H141" s="340"/>
      <c r="I141" s="340"/>
      <c r="J141" s="340"/>
      <c r="K141" s="340"/>
      <c r="L141" s="340"/>
      <c r="M141" s="340"/>
      <c r="N141" s="340"/>
      <c r="O141" s="340"/>
      <c r="P141" s="340"/>
      <c r="Q141" s="340"/>
      <c r="R141" s="340"/>
      <c r="S141" s="340"/>
      <c r="T141" s="340"/>
      <c r="U141" s="340"/>
      <c r="V141" s="340"/>
      <c r="W141" s="340"/>
      <c r="X141" s="341"/>
      <c r="Y141" s="56"/>
      <c r="Z141" s="57"/>
      <c r="AA141" s="57"/>
      <c r="AB141" s="57"/>
      <c r="AC141" s="58"/>
      <c r="AD141" s="59"/>
      <c r="AE141" s="60"/>
      <c r="AF141" s="60"/>
      <c r="AG141" s="60"/>
      <c r="AH141" s="60"/>
      <c r="AI141" s="60"/>
      <c r="AJ141" s="61"/>
    </row>
    <row r="142" spans="1:36" ht="13.5" customHeight="1">
      <c r="A142" s="314" t="s">
        <v>2</v>
      </c>
      <c r="B142" s="214"/>
      <c r="C142" s="301" t="s">
        <v>26</v>
      </c>
      <c r="D142" s="302"/>
      <c r="E142" s="302"/>
      <c r="F142" s="302"/>
      <c r="G142" s="302"/>
      <c r="H142" s="302"/>
      <c r="I142" s="302"/>
      <c r="J142" s="302"/>
      <c r="K142" s="302"/>
      <c r="L142" s="302"/>
      <c r="M142" s="302"/>
      <c r="N142" s="302"/>
      <c r="O142" s="302"/>
      <c r="P142" s="302"/>
      <c r="Q142" s="302"/>
      <c r="R142" s="302"/>
      <c r="S142" s="302"/>
      <c r="T142" s="302"/>
      <c r="U142" s="302"/>
      <c r="V142" s="302"/>
      <c r="W142" s="302"/>
      <c r="X142" s="303"/>
      <c r="Y142" s="56"/>
      <c r="Z142" s="57"/>
      <c r="AA142" s="57"/>
      <c r="AB142" s="57"/>
      <c r="AC142" s="58"/>
      <c r="AD142" s="59"/>
      <c r="AE142" s="60"/>
      <c r="AF142" s="60"/>
      <c r="AG142" s="60"/>
      <c r="AH142" s="60"/>
      <c r="AI142" s="60"/>
      <c r="AJ142" s="61"/>
    </row>
    <row r="143" spans="1:36" ht="13.5" customHeight="1">
      <c r="A143" s="314" t="s">
        <v>27</v>
      </c>
      <c r="B143" s="214"/>
      <c r="C143" s="314" t="s">
        <v>29</v>
      </c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  <c r="U143" s="213"/>
      <c r="V143" s="213"/>
      <c r="W143" s="213"/>
      <c r="X143" s="214"/>
      <c r="Y143" s="336">
        <v>0.03</v>
      </c>
      <c r="Z143" s="337"/>
      <c r="AA143" s="337"/>
      <c r="AB143" s="337"/>
      <c r="AC143" s="338"/>
      <c r="AD143" s="333">
        <f>AD158*Y143</f>
        <v>110.52208829507455</v>
      </c>
      <c r="AE143" s="334"/>
      <c r="AF143" s="334"/>
      <c r="AG143" s="334"/>
      <c r="AH143" s="334"/>
      <c r="AI143" s="334"/>
      <c r="AJ143" s="335"/>
    </row>
    <row r="144" spans="1:36" ht="13.5" customHeight="1">
      <c r="A144" s="314" t="s">
        <v>28</v>
      </c>
      <c r="B144" s="214"/>
      <c r="C144" s="314" t="s">
        <v>171</v>
      </c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13"/>
      <c r="U144" s="213"/>
      <c r="V144" s="213"/>
      <c r="W144" s="213"/>
      <c r="X144" s="214"/>
      <c r="Y144" s="336">
        <v>6.4999999999999997E-3</v>
      </c>
      <c r="Z144" s="337"/>
      <c r="AA144" s="337"/>
      <c r="AB144" s="337"/>
      <c r="AC144" s="338"/>
      <c r="AD144" s="333">
        <f>AD158*Y144</f>
        <v>23.946452463932818</v>
      </c>
      <c r="AE144" s="334"/>
      <c r="AF144" s="334"/>
      <c r="AG144" s="334"/>
      <c r="AH144" s="334"/>
      <c r="AI144" s="334"/>
      <c r="AJ144" s="335"/>
    </row>
    <row r="145" spans="1:36" ht="14.25" customHeight="1">
      <c r="A145" s="314" t="s">
        <v>30</v>
      </c>
      <c r="B145" s="214"/>
      <c r="C145" s="314" t="s">
        <v>172</v>
      </c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  <c r="U145" s="213"/>
      <c r="V145" s="213"/>
      <c r="W145" s="213"/>
      <c r="X145" s="214"/>
      <c r="Y145" s="336">
        <v>0.05</v>
      </c>
      <c r="Z145" s="337"/>
      <c r="AA145" s="337"/>
      <c r="AB145" s="337"/>
      <c r="AC145" s="338"/>
      <c r="AD145" s="333">
        <f>AD158*Y145</f>
        <v>184.20348049179094</v>
      </c>
      <c r="AE145" s="334"/>
      <c r="AF145" s="334"/>
      <c r="AG145" s="334"/>
      <c r="AH145" s="334"/>
      <c r="AI145" s="334"/>
      <c r="AJ145" s="335"/>
    </row>
    <row r="146" spans="1:36" ht="13.5" customHeight="1">
      <c r="A146" s="315" t="s">
        <v>22</v>
      </c>
      <c r="B146" s="316"/>
      <c r="C146" s="316"/>
      <c r="D146" s="316"/>
      <c r="E146" s="316"/>
      <c r="F146" s="316"/>
      <c r="G146" s="316"/>
      <c r="H146" s="316"/>
      <c r="I146" s="316"/>
      <c r="J146" s="316"/>
      <c r="K146" s="316"/>
      <c r="L146" s="316"/>
      <c r="M146" s="316"/>
      <c r="N146" s="316"/>
      <c r="O146" s="316"/>
      <c r="P146" s="316"/>
      <c r="Q146" s="316"/>
      <c r="R146" s="316"/>
      <c r="S146" s="316"/>
      <c r="T146" s="316"/>
      <c r="U146" s="316"/>
      <c r="V146" s="316"/>
      <c r="W146" s="316"/>
      <c r="X146" s="316"/>
      <c r="Y146" s="316"/>
      <c r="Z146" s="316"/>
      <c r="AA146" s="316"/>
      <c r="AB146" s="316"/>
      <c r="AC146" s="317"/>
      <c r="AD146" s="321">
        <f>SUM(AD139:AJ145)</f>
        <v>700.29659043248478</v>
      </c>
      <c r="AE146" s="322"/>
      <c r="AF146" s="322"/>
      <c r="AG146" s="322"/>
      <c r="AH146" s="322"/>
      <c r="AI146" s="322"/>
      <c r="AJ146" s="323"/>
    </row>
    <row r="147" spans="1:36" ht="8.25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3"/>
      <c r="Z147" s="63"/>
      <c r="AA147" s="63"/>
      <c r="AB147" s="63"/>
      <c r="AC147" s="63"/>
      <c r="AD147" s="64"/>
      <c r="AE147" s="64"/>
      <c r="AF147" s="64"/>
      <c r="AG147" s="64"/>
      <c r="AH147" s="64"/>
      <c r="AI147" s="64"/>
      <c r="AJ147" s="64"/>
    </row>
    <row r="148" spans="1:36" ht="15" customHeight="1">
      <c r="A148" s="324" t="s">
        <v>173</v>
      </c>
      <c r="B148" s="325"/>
      <c r="C148" s="325"/>
      <c r="D148" s="325"/>
      <c r="E148" s="325"/>
      <c r="F148" s="325"/>
      <c r="G148" s="325"/>
      <c r="H148" s="325"/>
      <c r="I148" s="325"/>
      <c r="J148" s="325"/>
      <c r="K148" s="325"/>
      <c r="L148" s="325"/>
      <c r="M148" s="325"/>
      <c r="N148" s="325"/>
      <c r="O148" s="325"/>
      <c r="P148" s="325"/>
      <c r="Q148" s="325"/>
      <c r="R148" s="325"/>
      <c r="S148" s="325"/>
      <c r="T148" s="325"/>
      <c r="U148" s="325"/>
      <c r="V148" s="325"/>
      <c r="W148" s="325"/>
      <c r="X148" s="325"/>
      <c r="Y148" s="325"/>
      <c r="Z148" s="325"/>
      <c r="AA148" s="325"/>
      <c r="AB148" s="325"/>
      <c r="AC148" s="325"/>
      <c r="AD148" s="325"/>
      <c r="AE148" s="325"/>
      <c r="AF148" s="325"/>
      <c r="AG148" s="325"/>
      <c r="AH148" s="325"/>
      <c r="AI148" s="325"/>
      <c r="AJ148" s="326"/>
    </row>
    <row r="149" spans="1:36" ht="5.25" customHeight="1">
      <c r="A149" s="65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7"/>
    </row>
    <row r="150" spans="1:36" ht="12" customHeight="1">
      <c r="A150" s="327" t="s">
        <v>174</v>
      </c>
      <c r="B150" s="328"/>
      <c r="C150" s="328"/>
      <c r="D150" s="328"/>
      <c r="E150" s="328"/>
      <c r="F150" s="328"/>
      <c r="G150" s="328"/>
      <c r="H150" s="328"/>
      <c r="I150" s="328"/>
      <c r="J150" s="328"/>
      <c r="K150" s="328"/>
      <c r="L150" s="328"/>
      <c r="M150" s="328"/>
      <c r="N150" s="328"/>
      <c r="O150" s="328"/>
      <c r="P150" s="328"/>
      <c r="Q150" s="328"/>
      <c r="R150" s="328"/>
      <c r="S150" s="328"/>
      <c r="T150" s="328"/>
      <c r="U150" s="328"/>
      <c r="V150" s="328"/>
      <c r="W150" s="328"/>
      <c r="X150" s="328"/>
      <c r="Y150" s="328"/>
      <c r="Z150" s="328"/>
      <c r="AA150" s="328"/>
      <c r="AB150" s="328"/>
      <c r="AC150" s="329"/>
      <c r="AD150" s="330" t="s">
        <v>115</v>
      </c>
      <c r="AE150" s="331"/>
      <c r="AF150" s="331"/>
      <c r="AG150" s="331"/>
      <c r="AH150" s="331"/>
      <c r="AI150" s="331"/>
      <c r="AJ150" s="332"/>
    </row>
    <row r="151" spans="1:36" ht="12" customHeight="1">
      <c r="A151" s="314" t="s">
        <v>0</v>
      </c>
      <c r="B151" s="214"/>
      <c r="C151" s="301" t="s">
        <v>175</v>
      </c>
      <c r="D151" s="302"/>
      <c r="E151" s="302"/>
      <c r="F151" s="302"/>
      <c r="G151" s="302"/>
      <c r="H151" s="302"/>
      <c r="I151" s="302"/>
      <c r="J151" s="302"/>
      <c r="K151" s="302"/>
      <c r="L151" s="302"/>
      <c r="M151" s="302"/>
      <c r="N151" s="302"/>
      <c r="O151" s="302"/>
      <c r="P151" s="302"/>
      <c r="Q151" s="302"/>
      <c r="R151" s="302"/>
      <c r="S151" s="302"/>
      <c r="T151" s="302"/>
      <c r="U151" s="302"/>
      <c r="V151" s="302"/>
      <c r="W151" s="302"/>
      <c r="X151" s="302"/>
      <c r="Y151" s="302"/>
      <c r="Z151" s="302"/>
      <c r="AA151" s="302"/>
      <c r="AB151" s="302"/>
      <c r="AC151" s="303"/>
      <c r="AD151" s="311">
        <f>AD$62</f>
        <v>1433.9</v>
      </c>
      <c r="AE151" s="312"/>
      <c r="AF151" s="312"/>
      <c r="AG151" s="312"/>
      <c r="AH151" s="312"/>
      <c r="AI151" s="312"/>
      <c r="AJ151" s="313"/>
    </row>
    <row r="152" spans="1:36" ht="12" customHeight="1">
      <c r="A152" s="314" t="s">
        <v>1</v>
      </c>
      <c r="B152" s="214"/>
      <c r="C152" s="301" t="s">
        <v>176</v>
      </c>
      <c r="D152" s="302"/>
      <c r="E152" s="302"/>
      <c r="F152" s="302"/>
      <c r="G152" s="302"/>
      <c r="H152" s="302"/>
      <c r="I152" s="302"/>
      <c r="J152" s="302"/>
      <c r="K152" s="302"/>
      <c r="L152" s="302"/>
      <c r="M152" s="302"/>
      <c r="N152" s="302"/>
      <c r="O152" s="302"/>
      <c r="P152" s="302"/>
      <c r="Q152" s="302"/>
      <c r="R152" s="302"/>
      <c r="S152" s="302"/>
      <c r="T152" s="302"/>
      <c r="U152" s="302"/>
      <c r="V152" s="302"/>
      <c r="W152" s="302"/>
      <c r="X152" s="302"/>
      <c r="Y152" s="302"/>
      <c r="Z152" s="302"/>
      <c r="AA152" s="302"/>
      <c r="AB152" s="302"/>
      <c r="AC152" s="303"/>
      <c r="AD152" s="311">
        <f>AD96</f>
        <v>1113.6172629000002</v>
      </c>
      <c r="AE152" s="312"/>
      <c r="AF152" s="312"/>
      <c r="AG152" s="312"/>
      <c r="AH152" s="312"/>
      <c r="AI152" s="312"/>
      <c r="AJ152" s="313"/>
    </row>
    <row r="153" spans="1:36" ht="12.75" customHeight="1">
      <c r="A153" s="314" t="s">
        <v>2</v>
      </c>
      <c r="B153" s="214"/>
      <c r="C153" s="301" t="s">
        <v>177</v>
      </c>
      <c r="D153" s="302"/>
      <c r="E153" s="302"/>
      <c r="F153" s="302"/>
      <c r="G153" s="302"/>
      <c r="H153" s="302"/>
      <c r="I153" s="302"/>
      <c r="J153" s="302"/>
      <c r="K153" s="302"/>
      <c r="L153" s="302"/>
      <c r="M153" s="302"/>
      <c r="N153" s="302"/>
      <c r="O153" s="302"/>
      <c r="P153" s="302"/>
      <c r="Q153" s="302"/>
      <c r="R153" s="302"/>
      <c r="S153" s="302"/>
      <c r="T153" s="302"/>
      <c r="U153" s="302"/>
      <c r="V153" s="302"/>
      <c r="W153" s="302"/>
      <c r="X153" s="302"/>
      <c r="Y153" s="302"/>
      <c r="Z153" s="302"/>
      <c r="AA153" s="302"/>
      <c r="AB153" s="302"/>
      <c r="AC153" s="303"/>
      <c r="AD153" s="311">
        <f>AD106</f>
        <v>44.6473443</v>
      </c>
      <c r="AE153" s="312"/>
      <c r="AF153" s="312"/>
      <c r="AG153" s="312"/>
      <c r="AH153" s="312"/>
      <c r="AI153" s="312"/>
      <c r="AJ153" s="313"/>
    </row>
    <row r="154" spans="1:36" ht="12.75" customHeight="1">
      <c r="A154" s="314" t="s">
        <v>3</v>
      </c>
      <c r="B154" s="214"/>
      <c r="C154" s="301" t="s">
        <v>178</v>
      </c>
      <c r="D154" s="302"/>
      <c r="E154" s="302"/>
      <c r="F154" s="302"/>
      <c r="G154" s="302"/>
      <c r="H154" s="302"/>
      <c r="I154" s="302"/>
      <c r="J154" s="302"/>
      <c r="K154" s="302"/>
      <c r="L154" s="302"/>
      <c r="M154" s="302"/>
      <c r="N154" s="302"/>
      <c r="O154" s="302"/>
      <c r="P154" s="302"/>
      <c r="Q154" s="302"/>
      <c r="R154" s="302"/>
      <c r="S154" s="302"/>
      <c r="T154" s="302"/>
      <c r="U154" s="302"/>
      <c r="V154" s="302"/>
      <c r="W154" s="302"/>
      <c r="X154" s="302"/>
      <c r="Y154" s="302"/>
      <c r="Z154" s="302"/>
      <c r="AA154" s="302"/>
      <c r="AB154" s="302"/>
      <c r="AC154" s="303"/>
      <c r="AD154" s="311">
        <f>AD128</f>
        <v>143.00757887</v>
      </c>
      <c r="AE154" s="312"/>
      <c r="AF154" s="312"/>
      <c r="AG154" s="312"/>
      <c r="AH154" s="312"/>
      <c r="AI154" s="312"/>
      <c r="AJ154" s="313"/>
    </row>
    <row r="155" spans="1:36" ht="12.75" customHeight="1">
      <c r="A155" s="314" t="s">
        <v>6</v>
      </c>
      <c r="B155" s="214"/>
      <c r="C155" s="301" t="s">
        <v>179</v>
      </c>
      <c r="D155" s="302"/>
      <c r="E155" s="302"/>
      <c r="F155" s="302"/>
      <c r="G155" s="302"/>
      <c r="H155" s="302"/>
      <c r="I155" s="302"/>
      <c r="J155" s="302"/>
      <c r="K155" s="302"/>
      <c r="L155" s="302"/>
      <c r="M155" s="302"/>
      <c r="N155" s="302"/>
      <c r="O155" s="302"/>
      <c r="P155" s="302"/>
      <c r="Q155" s="302"/>
      <c r="R155" s="302"/>
      <c r="S155" s="302"/>
      <c r="T155" s="302"/>
      <c r="U155" s="302"/>
      <c r="V155" s="302"/>
      <c r="W155" s="302"/>
      <c r="X155" s="302"/>
      <c r="Y155" s="302"/>
      <c r="Z155" s="302"/>
      <c r="AA155" s="302"/>
      <c r="AB155" s="302"/>
      <c r="AC155" s="303"/>
      <c r="AD155" s="311">
        <f>AD135</f>
        <v>248.60083333333333</v>
      </c>
      <c r="AE155" s="312"/>
      <c r="AF155" s="312"/>
      <c r="AG155" s="312"/>
      <c r="AH155" s="312"/>
      <c r="AI155" s="312"/>
      <c r="AJ155" s="313"/>
    </row>
    <row r="156" spans="1:36" ht="12" customHeight="1">
      <c r="A156" s="308" t="s">
        <v>22</v>
      </c>
      <c r="B156" s="309"/>
      <c r="C156" s="309"/>
      <c r="D156" s="309"/>
      <c r="E156" s="309"/>
      <c r="F156" s="309"/>
      <c r="G156" s="309"/>
      <c r="H156" s="309"/>
      <c r="I156" s="309"/>
      <c r="J156" s="309"/>
      <c r="K156" s="309"/>
      <c r="L156" s="309"/>
      <c r="M156" s="309"/>
      <c r="N156" s="309"/>
      <c r="O156" s="309"/>
      <c r="P156" s="309"/>
      <c r="Q156" s="309"/>
      <c r="R156" s="309"/>
      <c r="S156" s="309"/>
      <c r="T156" s="309"/>
      <c r="U156" s="309"/>
      <c r="V156" s="309"/>
      <c r="W156" s="309"/>
      <c r="X156" s="309"/>
      <c r="Y156" s="309"/>
      <c r="Z156" s="309"/>
      <c r="AA156" s="309"/>
      <c r="AB156" s="309"/>
      <c r="AC156" s="310"/>
      <c r="AD156" s="311">
        <f>SUM(AD151:AJ155)</f>
        <v>2983.7730194033338</v>
      </c>
      <c r="AE156" s="312"/>
      <c r="AF156" s="312"/>
      <c r="AG156" s="312"/>
      <c r="AH156" s="312"/>
      <c r="AI156" s="312"/>
      <c r="AJ156" s="313"/>
    </row>
    <row r="157" spans="1:36" ht="13.5" customHeight="1">
      <c r="A157" s="314" t="s">
        <v>7</v>
      </c>
      <c r="B157" s="214"/>
      <c r="C157" s="301" t="s">
        <v>180</v>
      </c>
      <c r="D157" s="302"/>
      <c r="E157" s="302"/>
      <c r="F157" s="302"/>
      <c r="G157" s="302"/>
      <c r="H157" s="302"/>
      <c r="I157" s="302"/>
      <c r="J157" s="302"/>
      <c r="K157" s="302"/>
      <c r="L157" s="302"/>
      <c r="M157" s="302"/>
      <c r="N157" s="302"/>
      <c r="O157" s="302"/>
      <c r="P157" s="302"/>
      <c r="Q157" s="302"/>
      <c r="R157" s="302"/>
      <c r="S157" s="302"/>
      <c r="T157" s="302"/>
      <c r="U157" s="302"/>
      <c r="V157" s="302"/>
      <c r="W157" s="302"/>
      <c r="X157" s="302"/>
      <c r="Y157" s="302"/>
      <c r="Z157" s="302"/>
      <c r="AA157" s="302"/>
      <c r="AB157" s="302"/>
      <c r="AC157" s="303"/>
      <c r="AD157" s="311">
        <f>AD158-AD156</f>
        <v>700.29659043248466</v>
      </c>
      <c r="AE157" s="312"/>
      <c r="AF157" s="312"/>
      <c r="AG157" s="312"/>
      <c r="AH157" s="312"/>
      <c r="AI157" s="312"/>
      <c r="AJ157" s="313"/>
    </row>
    <row r="158" spans="1:36" ht="12.75" customHeight="1">
      <c r="A158" s="315" t="s">
        <v>181</v>
      </c>
      <c r="B158" s="316"/>
      <c r="C158" s="316"/>
      <c r="D158" s="316"/>
      <c r="E158" s="316"/>
      <c r="F158" s="316"/>
      <c r="G158" s="316"/>
      <c r="H158" s="316"/>
      <c r="I158" s="316"/>
      <c r="J158" s="316"/>
      <c r="K158" s="316"/>
      <c r="L158" s="316"/>
      <c r="M158" s="316"/>
      <c r="N158" s="316"/>
      <c r="O158" s="316"/>
      <c r="P158" s="316"/>
      <c r="Q158" s="316"/>
      <c r="R158" s="316"/>
      <c r="S158" s="316"/>
      <c r="T158" s="316"/>
      <c r="U158" s="316"/>
      <c r="V158" s="316"/>
      <c r="W158" s="316"/>
      <c r="X158" s="316"/>
      <c r="Y158" s="316"/>
      <c r="Z158" s="316"/>
      <c r="AA158" s="316"/>
      <c r="AB158" s="316"/>
      <c r="AC158" s="317"/>
      <c r="AD158" s="318">
        <f>(AD156+AD139+AD140)/(1-(SUM(Y143:AC145)))</f>
        <v>3684.0696098358185</v>
      </c>
      <c r="AE158" s="319"/>
      <c r="AF158" s="319"/>
      <c r="AG158" s="319"/>
      <c r="AH158" s="319"/>
      <c r="AI158" s="319"/>
      <c r="AJ158" s="320"/>
    </row>
    <row r="160" spans="1:36" ht="6" customHeight="1">
      <c r="A160" s="233" t="s">
        <v>182</v>
      </c>
      <c r="B160" s="234"/>
      <c r="C160" s="234"/>
      <c r="D160" s="234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  <c r="R160" s="234"/>
      <c r="S160" s="234"/>
      <c r="T160" s="234"/>
      <c r="U160" s="234"/>
      <c r="V160" s="234"/>
      <c r="W160" s="234"/>
      <c r="X160" s="234"/>
      <c r="Y160" s="234"/>
      <c r="Z160" s="234"/>
      <c r="AA160" s="234"/>
      <c r="AB160" s="234"/>
      <c r="AC160" s="234"/>
      <c r="AD160" s="234"/>
      <c r="AE160" s="234"/>
      <c r="AF160" s="234"/>
      <c r="AG160" s="234"/>
      <c r="AH160" s="234"/>
      <c r="AI160" s="234"/>
      <c r="AJ160" s="235"/>
    </row>
    <row r="161" spans="1:36" ht="6" customHeight="1">
      <c r="A161" s="236"/>
      <c r="B161" s="237"/>
      <c r="C161" s="237"/>
      <c r="D161" s="237"/>
      <c r="E161" s="237"/>
      <c r="F161" s="237"/>
      <c r="G161" s="237"/>
      <c r="H161" s="237"/>
      <c r="I161" s="237"/>
      <c r="J161" s="237"/>
      <c r="K161" s="237"/>
      <c r="L161" s="237"/>
      <c r="M161" s="237"/>
      <c r="N161" s="237"/>
      <c r="O161" s="237"/>
      <c r="P161" s="237"/>
      <c r="Q161" s="237"/>
      <c r="R161" s="237"/>
      <c r="S161" s="237"/>
      <c r="T161" s="237"/>
      <c r="U161" s="237"/>
      <c r="V161" s="237"/>
      <c r="W161" s="237"/>
      <c r="X161" s="237"/>
      <c r="Y161" s="237"/>
      <c r="Z161" s="237"/>
      <c r="AA161" s="237"/>
      <c r="AB161" s="237"/>
      <c r="AC161" s="237"/>
      <c r="AD161" s="237"/>
      <c r="AE161" s="237"/>
      <c r="AF161" s="237"/>
      <c r="AG161" s="237"/>
      <c r="AH161" s="237"/>
      <c r="AI161" s="237"/>
      <c r="AJ161" s="238"/>
    </row>
    <row r="162" spans="1:36" ht="6" customHeight="1">
      <c r="A162" s="301"/>
      <c r="B162" s="302"/>
      <c r="C162" s="302"/>
      <c r="D162" s="302"/>
      <c r="E162" s="302"/>
      <c r="F162" s="302"/>
      <c r="G162" s="302"/>
      <c r="H162" s="302"/>
      <c r="I162" s="302"/>
      <c r="J162" s="302"/>
      <c r="K162" s="302"/>
      <c r="L162" s="302"/>
      <c r="M162" s="302"/>
      <c r="N162" s="302"/>
      <c r="O162" s="302"/>
      <c r="P162" s="302"/>
      <c r="Q162" s="302"/>
      <c r="R162" s="302"/>
      <c r="S162" s="302"/>
      <c r="T162" s="302"/>
      <c r="U162" s="302"/>
      <c r="V162" s="302"/>
      <c r="W162" s="302"/>
      <c r="X162" s="302"/>
      <c r="Y162" s="302"/>
      <c r="Z162" s="302"/>
      <c r="AA162" s="302"/>
      <c r="AB162" s="302"/>
      <c r="AC162" s="302"/>
      <c r="AD162" s="302"/>
      <c r="AE162" s="302"/>
      <c r="AF162" s="302"/>
      <c r="AG162" s="302"/>
      <c r="AH162" s="302"/>
      <c r="AI162" s="302"/>
      <c r="AJ162" s="303"/>
    </row>
    <row r="163" spans="1:36" ht="6" customHeight="1">
      <c r="A163" s="239" t="s">
        <v>183</v>
      </c>
      <c r="B163" s="240"/>
      <c r="C163" s="240"/>
      <c r="D163" s="240"/>
      <c r="E163" s="240"/>
      <c r="F163" s="240"/>
      <c r="G163" s="240"/>
      <c r="H163" s="240"/>
      <c r="I163" s="240"/>
      <c r="J163" s="240"/>
      <c r="K163" s="240"/>
      <c r="L163" s="241"/>
      <c r="M163" s="221" t="s">
        <v>184</v>
      </c>
      <c r="N163" s="222"/>
      <c r="O163" s="222"/>
      <c r="P163" s="222"/>
      <c r="Q163" s="223"/>
      <c r="R163" s="221" t="s">
        <v>185</v>
      </c>
      <c r="S163" s="222"/>
      <c r="T163" s="222"/>
      <c r="U163" s="222"/>
      <c r="V163" s="223"/>
      <c r="W163" s="221" t="s">
        <v>186</v>
      </c>
      <c r="X163" s="222"/>
      <c r="Y163" s="222"/>
      <c r="Z163" s="222"/>
      <c r="AA163" s="223"/>
      <c r="AB163" s="221" t="s">
        <v>187</v>
      </c>
      <c r="AC163" s="222"/>
      <c r="AD163" s="223"/>
      <c r="AE163" s="221" t="s">
        <v>188</v>
      </c>
      <c r="AF163" s="222"/>
      <c r="AG163" s="222"/>
      <c r="AH163" s="222"/>
      <c r="AI163" s="222"/>
      <c r="AJ163" s="223"/>
    </row>
    <row r="164" spans="1:36" ht="6" customHeight="1">
      <c r="A164" s="298"/>
      <c r="B164" s="299"/>
      <c r="C164" s="299"/>
      <c r="D164" s="299"/>
      <c r="E164" s="299"/>
      <c r="F164" s="299"/>
      <c r="G164" s="299"/>
      <c r="H164" s="299"/>
      <c r="I164" s="299"/>
      <c r="J164" s="299"/>
      <c r="K164" s="299"/>
      <c r="L164" s="300"/>
      <c r="M164" s="304"/>
      <c r="N164" s="305"/>
      <c r="O164" s="305"/>
      <c r="P164" s="305"/>
      <c r="Q164" s="306"/>
      <c r="R164" s="304"/>
      <c r="S164" s="307"/>
      <c r="T164" s="307"/>
      <c r="U164" s="307"/>
      <c r="V164" s="306"/>
      <c r="W164" s="304"/>
      <c r="X164" s="305"/>
      <c r="Y164" s="305"/>
      <c r="Z164" s="305"/>
      <c r="AA164" s="306"/>
      <c r="AB164" s="304"/>
      <c r="AC164" s="307"/>
      <c r="AD164" s="306"/>
      <c r="AE164" s="304"/>
      <c r="AF164" s="307"/>
      <c r="AG164" s="307"/>
      <c r="AH164" s="307"/>
      <c r="AI164" s="307"/>
      <c r="AJ164" s="306"/>
    </row>
    <row r="165" spans="1:36" ht="6" customHeight="1">
      <c r="A165" s="298"/>
      <c r="B165" s="299"/>
      <c r="C165" s="299"/>
      <c r="D165" s="299"/>
      <c r="E165" s="299"/>
      <c r="F165" s="299"/>
      <c r="G165" s="299"/>
      <c r="H165" s="299"/>
      <c r="I165" s="299"/>
      <c r="J165" s="299"/>
      <c r="K165" s="299"/>
      <c r="L165" s="300"/>
      <c r="M165" s="304"/>
      <c r="N165" s="305"/>
      <c r="O165" s="305"/>
      <c r="P165" s="305"/>
      <c r="Q165" s="306"/>
      <c r="R165" s="304"/>
      <c r="S165" s="307"/>
      <c r="T165" s="307"/>
      <c r="U165" s="307"/>
      <c r="V165" s="306"/>
      <c r="W165" s="304"/>
      <c r="X165" s="305"/>
      <c r="Y165" s="305"/>
      <c r="Z165" s="305"/>
      <c r="AA165" s="306"/>
      <c r="AB165" s="304"/>
      <c r="AC165" s="307"/>
      <c r="AD165" s="306"/>
      <c r="AE165" s="304"/>
      <c r="AF165" s="307"/>
      <c r="AG165" s="307"/>
      <c r="AH165" s="307"/>
      <c r="AI165" s="307"/>
      <c r="AJ165" s="306"/>
    </row>
    <row r="166" spans="1:36" ht="6" customHeight="1">
      <c r="A166" s="298"/>
      <c r="B166" s="299"/>
      <c r="C166" s="299"/>
      <c r="D166" s="299"/>
      <c r="E166" s="299"/>
      <c r="F166" s="299"/>
      <c r="G166" s="299"/>
      <c r="H166" s="299"/>
      <c r="I166" s="299"/>
      <c r="J166" s="299"/>
      <c r="K166" s="299"/>
      <c r="L166" s="300"/>
      <c r="M166" s="304"/>
      <c r="N166" s="305"/>
      <c r="O166" s="305"/>
      <c r="P166" s="305"/>
      <c r="Q166" s="306"/>
      <c r="R166" s="304"/>
      <c r="S166" s="307"/>
      <c r="T166" s="307"/>
      <c r="U166" s="307"/>
      <c r="V166" s="306"/>
      <c r="W166" s="304"/>
      <c r="X166" s="305"/>
      <c r="Y166" s="305"/>
      <c r="Z166" s="305"/>
      <c r="AA166" s="306"/>
      <c r="AB166" s="304"/>
      <c r="AC166" s="307"/>
      <c r="AD166" s="306"/>
      <c r="AE166" s="304"/>
      <c r="AF166" s="307"/>
      <c r="AG166" s="307"/>
      <c r="AH166" s="307"/>
      <c r="AI166" s="307"/>
      <c r="AJ166" s="306"/>
    </row>
    <row r="167" spans="1:36" ht="6" customHeight="1">
      <c r="A167" s="298"/>
      <c r="B167" s="299"/>
      <c r="C167" s="299"/>
      <c r="D167" s="299"/>
      <c r="E167" s="299"/>
      <c r="F167" s="299"/>
      <c r="G167" s="299"/>
      <c r="H167" s="299"/>
      <c r="I167" s="299"/>
      <c r="J167" s="299"/>
      <c r="K167" s="299"/>
      <c r="L167" s="300"/>
      <c r="M167" s="304"/>
      <c r="N167" s="305"/>
      <c r="O167" s="305"/>
      <c r="P167" s="305"/>
      <c r="Q167" s="306"/>
      <c r="R167" s="304"/>
      <c r="S167" s="307"/>
      <c r="T167" s="307"/>
      <c r="U167" s="307"/>
      <c r="V167" s="306"/>
      <c r="W167" s="304"/>
      <c r="X167" s="305"/>
      <c r="Y167" s="305"/>
      <c r="Z167" s="305"/>
      <c r="AA167" s="306"/>
      <c r="AB167" s="304"/>
      <c r="AC167" s="307"/>
      <c r="AD167" s="306"/>
      <c r="AE167" s="304"/>
      <c r="AF167" s="307"/>
      <c r="AG167" s="307"/>
      <c r="AH167" s="307"/>
      <c r="AI167" s="307"/>
      <c r="AJ167" s="306"/>
    </row>
    <row r="168" spans="1:36" ht="6" customHeight="1">
      <c r="A168" s="298"/>
      <c r="B168" s="299"/>
      <c r="C168" s="299"/>
      <c r="D168" s="299"/>
      <c r="E168" s="299"/>
      <c r="F168" s="299"/>
      <c r="G168" s="299"/>
      <c r="H168" s="299"/>
      <c r="I168" s="299"/>
      <c r="J168" s="299"/>
      <c r="K168" s="299"/>
      <c r="L168" s="300"/>
      <c r="M168" s="304"/>
      <c r="N168" s="305"/>
      <c r="O168" s="305"/>
      <c r="P168" s="305"/>
      <c r="Q168" s="306"/>
      <c r="R168" s="304"/>
      <c r="S168" s="307"/>
      <c r="T168" s="307"/>
      <c r="U168" s="307"/>
      <c r="V168" s="306"/>
      <c r="W168" s="304"/>
      <c r="X168" s="305"/>
      <c r="Y168" s="305"/>
      <c r="Z168" s="305"/>
      <c r="AA168" s="306"/>
      <c r="AB168" s="304"/>
      <c r="AC168" s="307"/>
      <c r="AD168" s="306"/>
      <c r="AE168" s="304"/>
      <c r="AF168" s="307"/>
      <c r="AG168" s="307"/>
      <c r="AH168" s="307"/>
      <c r="AI168" s="307"/>
      <c r="AJ168" s="306"/>
    </row>
    <row r="169" spans="1:36" ht="6" customHeight="1">
      <c r="A169" s="298" t="s">
        <v>189</v>
      </c>
      <c r="B169" s="299"/>
      <c r="C169" s="299"/>
      <c r="D169" s="299"/>
      <c r="E169" s="299"/>
      <c r="F169" s="299"/>
      <c r="G169" s="299"/>
      <c r="H169" s="299"/>
      <c r="I169" s="299"/>
      <c r="J169" s="299"/>
      <c r="K169" s="299"/>
      <c r="L169" s="300"/>
      <c r="M169" s="298" t="s">
        <v>190</v>
      </c>
      <c r="N169" s="299"/>
      <c r="O169" s="299"/>
      <c r="P169" s="299"/>
      <c r="Q169" s="300"/>
      <c r="R169" s="298" t="s">
        <v>191</v>
      </c>
      <c r="S169" s="299"/>
      <c r="T169" s="299"/>
      <c r="U169" s="299"/>
      <c r="V169" s="300"/>
      <c r="W169" s="298" t="s">
        <v>192</v>
      </c>
      <c r="X169" s="299"/>
      <c r="Y169" s="299"/>
      <c r="Z169" s="299"/>
      <c r="AA169" s="300"/>
      <c r="AB169" s="298" t="s">
        <v>193</v>
      </c>
      <c r="AC169" s="299"/>
      <c r="AD169" s="300"/>
      <c r="AE169" s="298" t="s">
        <v>194</v>
      </c>
      <c r="AF169" s="299"/>
      <c r="AG169" s="299"/>
      <c r="AH169" s="299"/>
      <c r="AI169" s="299"/>
      <c r="AJ169" s="300"/>
    </row>
    <row r="170" spans="1:36" ht="6" customHeight="1">
      <c r="A170" s="242"/>
      <c r="B170" s="243"/>
      <c r="C170" s="243"/>
      <c r="D170" s="243"/>
      <c r="E170" s="243"/>
      <c r="F170" s="243"/>
      <c r="G170" s="243"/>
      <c r="H170" s="243"/>
      <c r="I170" s="243"/>
      <c r="J170" s="243"/>
      <c r="K170" s="243"/>
      <c r="L170" s="244"/>
      <c r="M170" s="242"/>
      <c r="N170" s="243"/>
      <c r="O170" s="243"/>
      <c r="P170" s="243"/>
      <c r="Q170" s="244"/>
      <c r="R170" s="242"/>
      <c r="S170" s="243"/>
      <c r="T170" s="243"/>
      <c r="U170" s="243"/>
      <c r="V170" s="244"/>
      <c r="W170" s="242"/>
      <c r="X170" s="243"/>
      <c r="Y170" s="243"/>
      <c r="Z170" s="243"/>
      <c r="AA170" s="244"/>
      <c r="AB170" s="242"/>
      <c r="AC170" s="243"/>
      <c r="AD170" s="244"/>
      <c r="AE170" s="242"/>
      <c r="AF170" s="243"/>
      <c r="AG170" s="243"/>
      <c r="AH170" s="243"/>
      <c r="AI170" s="243"/>
      <c r="AJ170" s="244"/>
    </row>
    <row r="171" spans="1:36" ht="6" customHeight="1">
      <c r="A171" s="252" t="str">
        <f>A33</f>
        <v>SERVIÇOS TÉCNICOS DE ELETRICISTA AUXILIAR</v>
      </c>
      <c r="B171" s="253"/>
      <c r="C171" s="253"/>
      <c r="D171" s="253"/>
      <c r="E171" s="253"/>
      <c r="F171" s="253"/>
      <c r="G171" s="253"/>
      <c r="H171" s="253"/>
      <c r="I171" s="253"/>
      <c r="J171" s="253"/>
      <c r="K171" s="253"/>
      <c r="L171" s="254"/>
      <c r="M171" s="261">
        <f>AD158</f>
        <v>3684.0696098358185</v>
      </c>
      <c r="N171" s="262"/>
      <c r="O171" s="262"/>
      <c r="P171" s="262"/>
      <c r="Q171" s="263"/>
      <c r="R171" s="270">
        <v>1</v>
      </c>
      <c r="S171" s="271"/>
      <c r="T171" s="271"/>
      <c r="U171" s="271"/>
      <c r="V171" s="272"/>
      <c r="W171" s="279">
        <f>M171*R171</f>
        <v>3684.0696098358185</v>
      </c>
      <c r="X171" s="280"/>
      <c r="Y171" s="280"/>
      <c r="Z171" s="280"/>
      <c r="AA171" s="281"/>
      <c r="AB171" s="288">
        <f>AD33</f>
        <v>1</v>
      </c>
      <c r="AC171" s="271"/>
      <c r="AD171" s="272"/>
      <c r="AE171" s="289">
        <f>W171*AB171</f>
        <v>3684.0696098358185</v>
      </c>
      <c r="AF171" s="290"/>
      <c r="AG171" s="290"/>
      <c r="AH171" s="290"/>
      <c r="AI171" s="290"/>
      <c r="AJ171" s="291"/>
    </row>
    <row r="172" spans="1:36" ht="6" customHeight="1">
      <c r="A172" s="255"/>
      <c r="B172" s="256"/>
      <c r="C172" s="256"/>
      <c r="D172" s="256"/>
      <c r="E172" s="256"/>
      <c r="F172" s="256"/>
      <c r="G172" s="256"/>
      <c r="H172" s="256"/>
      <c r="I172" s="256"/>
      <c r="J172" s="256"/>
      <c r="K172" s="256"/>
      <c r="L172" s="257"/>
      <c r="M172" s="264"/>
      <c r="N172" s="265"/>
      <c r="O172" s="265"/>
      <c r="P172" s="265"/>
      <c r="Q172" s="266"/>
      <c r="R172" s="273"/>
      <c r="S172" s="274"/>
      <c r="T172" s="274"/>
      <c r="U172" s="274"/>
      <c r="V172" s="275"/>
      <c r="W172" s="282"/>
      <c r="X172" s="283"/>
      <c r="Y172" s="283"/>
      <c r="Z172" s="283"/>
      <c r="AA172" s="284"/>
      <c r="AB172" s="273"/>
      <c r="AC172" s="274"/>
      <c r="AD172" s="275"/>
      <c r="AE172" s="292"/>
      <c r="AF172" s="293"/>
      <c r="AG172" s="293"/>
      <c r="AH172" s="293"/>
      <c r="AI172" s="293"/>
      <c r="AJ172" s="294"/>
    </row>
    <row r="173" spans="1:36" ht="6" customHeight="1">
      <c r="A173" s="255"/>
      <c r="B173" s="256"/>
      <c r="C173" s="256"/>
      <c r="D173" s="256"/>
      <c r="E173" s="256"/>
      <c r="F173" s="256"/>
      <c r="G173" s="256"/>
      <c r="H173" s="256"/>
      <c r="I173" s="256"/>
      <c r="J173" s="256"/>
      <c r="K173" s="256"/>
      <c r="L173" s="257"/>
      <c r="M173" s="264"/>
      <c r="N173" s="265"/>
      <c r="O173" s="265"/>
      <c r="P173" s="265"/>
      <c r="Q173" s="266"/>
      <c r="R173" s="273"/>
      <c r="S173" s="274"/>
      <c r="T173" s="274"/>
      <c r="U173" s="274"/>
      <c r="V173" s="275"/>
      <c r="W173" s="282"/>
      <c r="X173" s="283"/>
      <c r="Y173" s="283"/>
      <c r="Z173" s="283"/>
      <c r="AA173" s="284"/>
      <c r="AB173" s="273"/>
      <c r="AC173" s="274"/>
      <c r="AD173" s="275"/>
      <c r="AE173" s="292"/>
      <c r="AF173" s="293"/>
      <c r="AG173" s="293"/>
      <c r="AH173" s="293"/>
      <c r="AI173" s="293"/>
      <c r="AJ173" s="294"/>
    </row>
    <row r="174" spans="1:36" ht="6" customHeight="1">
      <c r="A174" s="255"/>
      <c r="B174" s="256"/>
      <c r="C174" s="256"/>
      <c r="D174" s="256"/>
      <c r="E174" s="256"/>
      <c r="F174" s="256"/>
      <c r="G174" s="256"/>
      <c r="H174" s="256"/>
      <c r="I174" s="256"/>
      <c r="J174" s="256"/>
      <c r="K174" s="256"/>
      <c r="L174" s="257"/>
      <c r="M174" s="264"/>
      <c r="N174" s="265"/>
      <c r="O174" s="265"/>
      <c r="P174" s="265"/>
      <c r="Q174" s="266"/>
      <c r="R174" s="273"/>
      <c r="S174" s="274"/>
      <c r="T174" s="274"/>
      <c r="U174" s="274"/>
      <c r="V174" s="275"/>
      <c r="W174" s="282"/>
      <c r="X174" s="283"/>
      <c r="Y174" s="283"/>
      <c r="Z174" s="283"/>
      <c r="AA174" s="284"/>
      <c r="AB174" s="273"/>
      <c r="AC174" s="274"/>
      <c r="AD174" s="275"/>
      <c r="AE174" s="292"/>
      <c r="AF174" s="293"/>
      <c r="AG174" s="293"/>
      <c r="AH174" s="293"/>
      <c r="AI174" s="293"/>
      <c r="AJ174" s="294"/>
    </row>
    <row r="175" spans="1:36" ht="6" customHeight="1">
      <c r="A175" s="255"/>
      <c r="B175" s="256"/>
      <c r="C175" s="256"/>
      <c r="D175" s="256"/>
      <c r="E175" s="256"/>
      <c r="F175" s="256"/>
      <c r="G175" s="256"/>
      <c r="H175" s="256"/>
      <c r="I175" s="256"/>
      <c r="J175" s="256"/>
      <c r="K175" s="256"/>
      <c r="L175" s="257"/>
      <c r="M175" s="264"/>
      <c r="N175" s="265"/>
      <c r="O175" s="265"/>
      <c r="P175" s="265"/>
      <c r="Q175" s="266"/>
      <c r="R175" s="273"/>
      <c r="S175" s="274"/>
      <c r="T175" s="274"/>
      <c r="U175" s="274"/>
      <c r="V175" s="275"/>
      <c r="W175" s="282"/>
      <c r="X175" s="283"/>
      <c r="Y175" s="283"/>
      <c r="Z175" s="283"/>
      <c r="AA175" s="284"/>
      <c r="AB175" s="273"/>
      <c r="AC175" s="274"/>
      <c r="AD175" s="275"/>
      <c r="AE175" s="292"/>
      <c r="AF175" s="293"/>
      <c r="AG175" s="293"/>
      <c r="AH175" s="293"/>
      <c r="AI175" s="293"/>
      <c r="AJ175" s="294"/>
    </row>
    <row r="176" spans="1:36" ht="6" customHeight="1">
      <c r="A176" s="255"/>
      <c r="B176" s="256"/>
      <c r="C176" s="256"/>
      <c r="D176" s="256"/>
      <c r="E176" s="256"/>
      <c r="F176" s="256"/>
      <c r="G176" s="256"/>
      <c r="H176" s="256"/>
      <c r="I176" s="256"/>
      <c r="J176" s="256"/>
      <c r="K176" s="256"/>
      <c r="L176" s="257"/>
      <c r="M176" s="264"/>
      <c r="N176" s="265"/>
      <c r="O176" s="265"/>
      <c r="P176" s="265"/>
      <c r="Q176" s="266"/>
      <c r="R176" s="273"/>
      <c r="S176" s="274"/>
      <c r="T176" s="274"/>
      <c r="U176" s="274"/>
      <c r="V176" s="275"/>
      <c r="W176" s="282"/>
      <c r="X176" s="283"/>
      <c r="Y176" s="283"/>
      <c r="Z176" s="283"/>
      <c r="AA176" s="284"/>
      <c r="AB176" s="273"/>
      <c r="AC176" s="274"/>
      <c r="AD176" s="275"/>
      <c r="AE176" s="292"/>
      <c r="AF176" s="293"/>
      <c r="AG176" s="293"/>
      <c r="AH176" s="293"/>
      <c r="AI176" s="293"/>
      <c r="AJ176" s="294"/>
    </row>
    <row r="177" spans="1:36" ht="6" customHeight="1">
      <c r="A177" s="255"/>
      <c r="B177" s="256"/>
      <c r="C177" s="256"/>
      <c r="D177" s="256"/>
      <c r="E177" s="256"/>
      <c r="F177" s="256"/>
      <c r="G177" s="256"/>
      <c r="H177" s="256"/>
      <c r="I177" s="256"/>
      <c r="J177" s="256"/>
      <c r="K177" s="256"/>
      <c r="L177" s="257"/>
      <c r="M177" s="264"/>
      <c r="N177" s="265"/>
      <c r="O177" s="265"/>
      <c r="P177" s="265"/>
      <c r="Q177" s="266"/>
      <c r="R177" s="273"/>
      <c r="S177" s="274"/>
      <c r="T177" s="274"/>
      <c r="U177" s="274"/>
      <c r="V177" s="275"/>
      <c r="W177" s="282"/>
      <c r="X177" s="283"/>
      <c r="Y177" s="283"/>
      <c r="Z177" s="283"/>
      <c r="AA177" s="284"/>
      <c r="AB177" s="273"/>
      <c r="AC177" s="274"/>
      <c r="AD177" s="275"/>
      <c r="AE177" s="292"/>
      <c r="AF177" s="293"/>
      <c r="AG177" s="293"/>
      <c r="AH177" s="293"/>
      <c r="AI177" s="293"/>
      <c r="AJ177" s="294"/>
    </row>
    <row r="178" spans="1:36" ht="6" customHeight="1">
      <c r="A178" s="255"/>
      <c r="B178" s="256"/>
      <c r="C178" s="256"/>
      <c r="D178" s="256"/>
      <c r="E178" s="256"/>
      <c r="F178" s="256"/>
      <c r="G178" s="256"/>
      <c r="H178" s="256"/>
      <c r="I178" s="256"/>
      <c r="J178" s="256"/>
      <c r="K178" s="256"/>
      <c r="L178" s="257"/>
      <c r="M178" s="264"/>
      <c r="N178" s="265"/>
      <c r="O178" s="265"/>
      <c r="P178" s="265"/>
      <c r="Q178" s="266"/>
      <c r="R178" s="273"/>
      <c r="S178" s="274"/>
      <c r="T178" s="274"/>
      <c r="U178" s="274"/>
      <c r="V178" s="275"/>
      <c r="W178" s="282"/>
      <c r="X178" s="283"/>
      <c r="Y178" s="283"/>
      <c r="Z178" s="283"/>
      <c r="AA178" s="284"/>
      <c r="AB178" s="273"/>
      <c r="AC178" s="274"/>
      <c r="AD178" s="275"/>
      <c r="AE178" s="292"/>
      <c r="AF178" s="293"/>
      <c r="AG178" s="293"/>
      <c r="AH178" s="293"/>
      <c r="AI178" s="293"/>
      <c r="AJ178" s="294"/>
    </row>
    <row r="179" spans="1:36" ht="6" customHeight="1">
      <c r="A179" s="255"/>
      <c r="B179" s="256"/>
      <c r="C179" s="256"/>
      <c r="D179" s="256"/>
      <c r="E179" s="256"/>
      <c r="F179" s="256"/>
      <c r="G179" s="256"/>
      <c r="H179" s="256"/>
      <c r="I179" s="256"/>
      <c r="J179" s="256"/>
      <c r="K179" s="256"/>
      <c r="L179" s="257"/>
      <c r="M179" s="264"/>
      <c r="N179" s="265"/>
      <c r="O179" s="265"/>
      <c r="P179" s="265"/>
      <c r="Q179" s="266"/>
      <c r="R179" s="273"/>
      <c r="S179" s="274"/>
      <c r="T179" s="274"/>
      <c r="U179" s="274"/>
      <c r="V179" s="275"/>
      <c r="W179" s="282"/>
      <c r="X179" s="283"/>
      <c r="Y179" s="283"/>
      <c r="Z179" s="283"/>
      <c r="AA179" s="284"/>
      <c r="AB179" s="273"/>
      <c r="AC179" s="274"/>
      <c r="AD179" s="275"/>
      <c r="AE179" s="292"/>
      <c r="AF179" s="293"/>
      <c r="AG179" s="293"/>
      <c r="AH179" s="293"/>
      <c r="AI179" s="293"/>
      <c r="AJ179" s="294"/>
    </row>
    <row r="180" spans="1:36" ht="6" customHeight="1">
      <c r="A180" s="255"/>
      <c r="B180" s="256"/>
      <c r="C180" s="256"/>
      <c r="D180" s="256"/>
      <c r="E180" s="256"/>
      <c r="F180" s="256"/>
      <c r="G180" s="256"/>
      <c r="H180" s="256"/>
      <c r="I180" s="256"/>
      <c r="J180" s="256"/>
      <c r="K180" s="256"/>
      <c r="L180" s="257"/>
      <c r="M180" s="264"/>
      <c r="N180" s="265"/>
      <c r="O180" s="265"/>
      <c r="P180" s="265"/>
      <c r="Q180" s="266"/>
      <c r="R180" s="273"/>
      <c r="S180" s="274"/>
      <c r="T180" s="274"/>
      <c r="U180" s="274"/>
      <c r="V180" s="275"/>
      <c r="W180" s="282"/>
      <c r="X180" s="283"/>
      <c r="Y180" s="283"/>
      <c r="Z180" s="283"/>
      <c r="AA180" s="284"/>
      <c r="AB180" s="273"/>
      <c r="AC180" s="274"/>
      <c r="AD180" s="275"/>
      <c r="AE180" s="292"/>
      <c r="AF180" s="293"/>
      <c r="AG180" s="293"/>
      <c r="AH180" s="293"/>
      <c r="AI180" s="293"/>
      <c r="AJ180" s="294"/>
    </row>
    <row r="181" spans="1:36" ht="6" customHeight="1">
      <c r="A181" s="255"/>
      <c r="B181" s="256"/>
      <c r="C181" s="256"/>
      <c r="D181" s="256"/>
      <c r="E181" s="256"/>
      <c r="F181" s="256"/>
      <c r="G181" s="256"/>
      <c r="H181" s="256"/>
      <c r="I181" s="256"/>
      <c r="J181" s="256"/>
      <c r="K181" s="256"/>
      <c r="L181" s="257"/>
      <c r="M181" s="264"/>
      <c r="N181" s="265"/>
      <c r="O181" s="265"/>
      <c r="P181" s="265"/>
      <c r="Q181" s="266"/>
      <c r="R181" s="273"/>
      <c r="S181" s="274"/>
      <c r="T181" s="274"/>
      <c r="U181" s="274"/>
      <c r="V181" s="275"/>
      <c r="W181" s="282"/>
      <c r="X181" s="283"/>
      <c r="Y181" s="283"/>
      <c r="Z181" s="283"/>
      <c r="AA181" s="284"/>
      <c r="AB181" s="273"/>
      <c r="AC181" s="274"/>
      <c r="AD181" s="275"/>
      <c r="AE181" s="292"/>
      <c r="AF181" s="293"/>
      <c r="AG181" s="293"/>
      <c r="AH181" s="293"/>
      <c r="AI181" s="293"/>
      <c r="AJ181" s="294"/>
    </row>
    <row r="182" spans="1:36" ht="6" customHeight="1">
      <c r="A182" s="258"/>
      <c r="B182" s="259"/>
      <c r="C182" s="259"/>
      <c r="D182" s="259"/>
      <c r="E182" s="259"/>
      <c r="F182" s="259"/>
      <c r="G182" s="259"/>
      <c r="H182" s="259"/>
      <c r="I182" s="259"/>
      <c r="J182" s="259"/>
      <c r="K182" s="259"/>
      <c r="L182" s="260"/>
      <c r="M182" s="267"/>
      <c r="N182" s="268"/>
      <c r="O182" s="268"/>
      <c r="P182" s="268"/>
      <c r="Q182" s="269"/>
      <c r="R182" s="276"/>
      <c r="S182" s="277"/>
      <c r="T182" s="277"/>
      <c r="U182" s="277"/>
      <c r="V182" s="278"/>
      <c r="W182" s="285"/>
      <c r="X182" s="286"/>
      <c r="Y182" s="286"/>
      <c r="Z182" s="286"/>
      <c r="AA182" s="287"/>
      <c r="AB182" s="276"/>
      <c r="AC182" s="277"/>
      <c r="AD182" s="278"/>
      <c r="AE182" s="295"/>
      <c r="AF182" s="296"/>
      <c r="AG182" s="296"/>
      <c r="AH182" s="296"/>
      <c r="AI182" s="296"/>
      <c r="AJ182" s="297"/>
    </row>
    <row r="183" spans="1:36" ht="6" customHeight="1">
      <c r="A183" s="221" t="s">
        <v>195</v>
      </c>
      <c r="B183" s="222"/>
      <c r="C183" s="222"/>
      <c r="D183" s="222"/>
      <c r="E183" s="222"/>
      <c r="F183" s="222"/>
      <c r="G183" s="222"/>
      <c r="H183" s="222"/>
      <c r="I183" s="222"/>
      <c r="J183" s="222"/>
      <c r="K183" s="222"/>
      <c r="L183" s="222"/>
      <c r="M183" s="222"/>
      <c r="N183" s="222"/>
      <c r="O183" s="222"/>
      <c r="P183" s="222"/>
      <c r="Q183" s="222"/>
      <c r="R183" s="222"/>
      <c r="S183" s="222"/>
      <c r="T183" s="222"/>
      <c r="U183" s="222"/>
      <c r="V183" s="222"/>
      <c r="W183" s="222"/>
      <c r="X183" s="222"/>
      <c r="Y183" s="222"/>
      <c r="Z183" s="222"/>
      <c r="AA183" s="222"/>
      <c r="AB183" s="222"/>
      <c r="AC183" s="222"/>
      <c r="AD183" s="223"/>
      <c r="AE183" s="227">
        <f>SUM(ROUND((AE171),2))</f>
        <v>3684.07</v>
      </c>
      <c r="AF183" s="228"/>
      <c r="AG183" s="228"/>
      <c r="AH183" s="228"/>
      <c r="AI183" s="228"/>
      <c r="AJ183" s="229"/>
    </row>
    <row r="184" spans="1:36" ht="6" customHeight="1">
      <c r="A184" s="224"/>
      <c r="B184" s="225"/>
      <c r="C184" s="225"/>
      <c r="D184" s="225"/>
      <c r="E184" s="225"/>
      <c r="F184" s="225"/>
      <c r="G184" s="225"/>
      <c r="H184" s="225"/>
      <c r="I184" s="225"/>
      <c r="J184" s="225"/>
      <c r="K184" s="225"/>
      <c r="L184" s="225"/>
      <c r="M184" s="225"/>
      <c r="N184" s="225"/>
      <c r="O184" s="225"/>
      <c r="P184" s="225"/>
      <c r="Q184" s="225"/>
      <c r="R184" s="225"/>
      <c r="S184" s="225"/>
      <c r="T184" s="225"/>
      <c r="U184" s="225"/>
      <c r="V184" s="225"/>
      <c r="W184" s="225"/>
      <c r="X184" s="225"/>
      <c r="Y184" s="225"/>
      <c r="Z184" s="225"/>
      <c r="AA184" s="225"/>
      <c r="AB184" s="225"/>
      <c r="AC184" s="225"/>
      <c r="AD184" s="226"/>
      <c r="AE184" s="230"/>
      <c r="AF184" s="231"/>
      <c r="AG184" s="231"/>
      <c r="AH184" s="231"/>
      <c r="AI184" s="231"/>
      <c r="AJ184" s="232"/>
    </row>
    <row r="187" spans="1:36" ht="6" customHeight="1">
      <c r="A187" s="233" t="s">
        <v>196</v>
      </c>
      <c r="B187" s="234"/>
      <c r="C187" s="234"/>
      <c r="D187" s="234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  <c r="S187" s="234"/>
      <c r="T187" s="234"/>
      <c r="U187" s="234"/>
      <c r="V187" s="234"/>
      <c r="W187" s="234"/>
      <c r="X187" s="234"/>
      <c r="Y187" s="234"/>
      <c r="Z187" s="234"/>
      <c r="AA187" s="234"/>
      <c r="AB187" s="234"/>
      <c r="AC187" s="234"/>
      <c r="AD187" s="234"/>
      <c r="AE187" s="234"/>
      <c r="AF187" s="234"/>
      <c r="AG187" s="234"/>
      <c r="AH187" s="234"/>
      <c r="AI187" s="234"/>
      <c r="AJ187" s="235"/>
    </row>
    <row r="188" spans="1:36" ht="6" customHeight="1">
      <c r="A188" s="236"/>
      <c r="B188" s="237"/>
      <c r="C188" s="237"/>
      <c r="D188" s="237"/>
      <c r="E188" s="237"/>
      <c r="F188" s="237"/>
      <c r="G188" s="237"/>
      <c r="H188" s="237"/>
      <c r="I188" s="237"/>
      <c r="J188" s="237"/>
      <c r="K188" s="237"/>
      <c r="L188" s="237"/>
      <c r="M188" s="237"/>
      <c r="N188" s="237"/>
      <c r="O188" s="237"/>
      <c r="P188" s="237"/>
      <c r="Q188" s="237"/>
      <c r="R188" s="237"/>
      <c r="S188" s="237"/>
      <c r="T188" s="237"/>
      <c r="U188" s="237"/>
      <c r="V188" s="237"/>
      <c r="W188" s="237"/>
      <c r="X188" s="237"/>
      <c r="Y188" s="237"/>
      <c r="Z188" s="237"/>
      <c r="AA188" s="237"/>
      <c r="AB188" s="237"/>
      <c r="AC188" s="237"/>
      <c r="AD188" s="237"/>
      <c r="AE188" s="237"/>
      <c r="AF188" s="237"/>
      <c r="AG188" s="237"/>
      <c r="AH188" s="237"/>
      <c r="AI188" s="237"/>
      <c r="AJ188" s="238"/>
    </row>
    <row r="189" spans="1:36" ht="6" customHeight="1">
      <c r="A189" s="68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69"/>
      <c r="AE189" s="69"/>
      <c r="AF189" s="69"/>
      <c r="AG189" s="69"/>
      <c r="AH189" s="69"/>
      <c r="AI189" s="69"/>
      <c r="AJ189" s="70"/>
    </row>
    <row r="190" spans="1:36" ht="6" customHeight="1">
      <c r="A190" s="239" t="s">
        <v>197</v>
      </c>
      <c r="B190" s="240"/>
      <c r="C190" s="240"/>
      <c r="D190" s="240"/>
      <c r="E190" s="240"/>
      <c r="F190" s="240"/>
      <c r="G190" s="240"/>
      <c r="H190" s="240"/>
      <c r="I190" s="240"/>
      <c r="J190" s="240"/>
      <c r="K190" s="240"/>
      <c r="L190" s="240"/>
      <c r="M190" s="240"/>
      <c r="N190" s="240"/>
      <c r="O190" s="240"/>
      <c r="P190" s="240"/>
      <c r="Q190" s="240"/>
      <c r="R190" s="240"/>
      <c r="S190" s="240"/>
      <c r="T190" s="240"/>
      <c r="U190" s="240"/>
      <c r="V190" s="240"/>
      <c r="W190" s="240"/>
      <c r="X190" s="240"/>
      <c r="Y190" s="240"/>
      <c r="Z190" s="240"/>
      <c r="AA190" s="240"/>
      <c r="AB190" s="240"/>
      <c r="AC190" s="241"/>
      <c r="AD190" s="245" t="s">
        <v>5</v>
      </c>
      <c r="AE190" s="245"/>
      <c r="AF190" s="245"/>
      <c r="AG190" s="245"/>
      <c r="AH190" s="245"/>
      <c r="AI190" s="245"/>
      <c r="AJ190" s="245"/>
    </row>
    <row r="191" spans="1:36" ht="6" customHeight="1">
      <c r="A191" s="242"/>
      <c r="B191" s="243"/>
      <c r="C191" s="243"/>
      <c r="D191" s="243"/>
      <c r="E191" s="243"/>
      <c r="F191" s="243"/>
      <c r="G191" s="243"/>
      <c r="H191" s="243"/>
      <c r="I191" s="243"/>
      <c r="J191" s="243"/>
      <c r="K191" s="243"/>
      <c r="L191" s="243"/>
      <c r="M191" s="243"/>
      <c r="N191" s="243"/>
      <c r="O191" s="243"/>
      <c r="P191" s="243"/>
      <c r="Q191" s="243"/>
      <c r="R191" s="243"/>
      <c r="S191" s="243"/>
      <c r="T191" s="243"/>
      <c r="U191" s="243"/>
      <c r="V191" s="243"/>
      <c r="W191" s="243"/>
      <c r="X191" s="243"/>
      <c r="Y191" s="243"/>
      <c r="Z191" s="243"/>
      <c r="AA191" s="243"/>
      <c r="AB191" s="243"/>
      <c r="AC191" s="244"/>
      <c r="AD191" s="245"/>
      <c r="AE191" s="245"/>
      <c r="AF191" s="245"/>
      <c r="AG191" s="245"/>
      <c r="AH191" s="245"/>
      <c r="AI191" s="245"/>
      <c r="AJ191" s="245"/>
    </row>
    <row r="192" spans="1:36" ht="6" customHeight="1">
      <c r="A192" s="208" t="s">
        <v>0</v>
      </c>
      <c r="B192" s="208"/>
      <c r="C192" s="209" t="s">
        <v>198</v>
      </c>
      <c r="D192" s="210"/>
      <c r="E192" s="210"/>
      <c r="F192" s="210"/>
      <c r="G192" s="210"/>
      <c r="H192" s="210"/>
      <c r="I192" s="210"/>
      <c r="J192" s="210"/>
      <c r="K192" s="210"/>
      <c r="L192" s="210"/>
      <c r="M192" s="210"/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3"/>
      <c r="Z192" s="213"/>
      <c r="AA192" s="213"/>
      <c r="AB192" s="213"/>
      <c r="AC192" s="214"/>
      <c r="AD192" s="246">
        <f>AE183</f>
        <v>3684.07</v>
      </c>
      <c r="AE192" s="247"/>
      <c r="AF192" s="247"/>
      <c r="AG192" s="247"/>
      <c r="AH192" s="247"/>
      <c r="AI192" s="247"/>
      <c r="AJ192" s="248"/>
    </row>
    <row r="193" spans="1:36" ht="6" customHeight="1">
      <c r="A193" s="208"/>
      <c r="B193" s="208"/>
      <c r="C193" s="211"/>
      <c r="D193" s="212"/>
      <c r="E193" s="212"/>
      <c r="F193" s="212"/>
      <c r="G193" s="212"/>
      <c r="H193" s="212"/>
      <c r="I193" s="212"/>
      <c r="J193" s="212"/>
      <c r="K193" s="212"/>
      <c r="L193" s="212"/>
      <c r="M193" s="212"/>
      <c r="N193" s="212"/>
      <c r="O193" s="212"/>
      <c r="P193" s="212"/>
      <c r="Q193" s="212"/>
      <c r="R193" s="212"/>
      <c r="S193" s="212"/>
      <c r="T193" s="212"/>
      <c r="U193" s="212"/>
      <c r="V193" s="212"/>
      <c r="W193" s="212"/>
      <c r="X193" s="212"/>
      <c r="Y193" s="213"/>
      <c r="Z193" s="213"/>
      <c r="AA193" s="213"/>
      <c r="AB193" s="213"/>
      <c r="AC193" s="214"/>
      <c r="AD193" s="249"/>
      <c r="AE193" s="250"/>
      <c r="AF193" s="250"/>
      <c r="AG193" s="250"/>
      <c r="AH193" s="250"/>
      <c r="AI193" s="250"/>
      <c r="AJ193" s="251"/>
    </row>
    <row r="194" spans="1:36" ht="6" customHeight="1">
      <c r="A194" s="208" t="s">
        <v>2</v>
      </c>
      <c r="B194" s="208"/>
      <c r="C194" s="496" t="s">
        <v>255</v>
      </c>
      <c r="D194" s="497"/>
      <c r="E194" s="497"/>
      <c r="F194" s="497"/>
      <c r="G194" s="497"/>
      <c r="H194" s="497"/>
      <c r="I194" s="497"/>
      <c r="J194" s="497"/>
      <c r="K194" s="497"/>
      <c r="L194" s="497"/>
      <c r="M194" s="497"/>
      <c r="N194" s="497"/>
      <c r="O194" s="497"/>
      <c r="P194" s="497"/>
      <c r="Q194" s="497"/>
      <c r="R194" s="497"/>
      <c r="S194" s="497"/>
      <c r="T194" s="497"/>
      <c r="U194" s="497"/>
      <c r="V194" s="497"/>
      <c r="W194" s="497"/>
      <c r="X194" s="497"/>
      <c r="Y194" s="213"/>
      <c r="Z194" s="213"/>
      <c r="AA194" s="213"/>
      <c r="AB194" s="213"/>
      <c r="AC194" s="214"/>
      <c r="AD194" s="215">
        <f>AD192*AD25</f>
        <v>132626.52000000002</v>
      </c>
      <c r="AE194" s="216"/>
      <c r="AF194" s="216"/>
      <c r="AG194" s="216"/>
      <c r="AH194" s="216"/>
      <c r="AI194" s="216"/>
      <c r="AJ194" s="217"/>
    </row>
    <row r="195" spans="1:36" ht="6" customHeight="1">
      <c r="A195" s="208"/>
      <c r="B195" s="208"/>
      <c r="C195" s="498"/>
      <c r="D195" s="499"/>
      <c r="E195" s="499"/>
      <c r="F195" s="499"/>
      <c r="G195" s="499"/>
      <c r="H195" s="499"/>
      <c r="I195" s="499"/>
      <c r="J195" s="499"/>
      <c r="K195" s="499"/>
      <c r="L195" s="499"/>
      <c r="M195" s="499"/>
      <c r="N195" s="499"/>
      <c r="O195" s="499"/>
      <c r="P195" s="499"/>
      <c r="Q195" s="499"/>
      <c r="R195" s="499"/>
      <c r="S195" s="499"/>
      <c r="T195" s="499"/>
      <c r="U195" s="499"/>
      <c r="V195" s="499"/>
      <c r="W195" s="499"/>
      <c r="X195" s="499"/>
      <c r="Y195" s="213"/>
      <c r="Z195" s="213"/>
      <c r="AA195" s="213"/>
      <c r="AB195" s="213"/>
      <c r="AC195" s="214"/>
      <c r="AD195" s="218"/>
      <c r="AE195" s="219"/>
      <c r="AF195" s="219"/>
      <c r="AG195" s="219"/>
      <c r="AH195" s="219"/>
      <c r="AI195" s="219"/>
      <c r="AJ195" s="220"/>
    </row>
  </sheetData>
  <mergeCells count="374">
    <mergeCell ref="A10:AJ10"/>
    <mergeCell ref="A11:AJ11"/>
    <mergeCell ref="A12:AJ12"/>
    <mergeCell ref="A13:AJ13"/>
    <mergeCell ref="A14:AJ15"/>
    <mergeCell ref="A16:AJ17"/>
    <mergeCell ref="A2:AJ2"/>
    <mergeCell ref="A3:AJ3"/>
    <mergeCell ref="A4:AJ4"/>
    <mergeCell ref="A5:AJ5"/>
    <mergeCell ref="A8:AJ8"/>
    <mergeCell ref="A9:AJ9"/>
    <mergeCell ref="A24:B24"/>
    <mergeCell ref="C24:AC24"/>
    <mergeCell ref="AD24:AJ24"/>
    <mergeCell ref="A25:B25"/>
    <mergeCell ref="C25:AC25"/>
    <mergeCell ref="AD25:AJ25"/>
    <mergeCell ref="A18:AJ18"/>
    <mergeCell ref="A20:AJ21"/>
    <mergeCell ref="A22:B22"/>
    <mergeCell ref="C22:AC22"/>
    <mergeCell ref="AD22:AJ22"/>
    <mergeCell ref="A23:B23"/>
    <mergeCell ref="C23:AC23"/>
    <mergeCell ref="AD23:AJ23"/>
    <mergeCell ref="A33:X33"/>
    <mergeCell ref="Y33:AC33"/>
    <mergeCell ref="AD33:AJ33"/>
    <mergeCell ref="A35:AJ35"/>
    <mergeCell ref="A37:AJ38"/>
    <mergeCell ref="A39:AJ40"/>
    <mergeCell ref="C26:Z27"/>
    <mergeCell ref="A28:AJ29"/>
    <mergeCell ref="A30:P31"/>
    <mergeCell ref="Q30:AJ31"/>
    <mergeCell ref="A32:X32"/>
    <mergeCell ref="Y32:AC32"/>
    <mergeCell ref="AD32:AJ32"/>
    <mergeCell ref="A44:B45"/>
    <mergeCell ref="C44:AC45"/>
    <mergeCell ref="AD44:AJ45"/>
    <mergeCell ref="A46:B47"/>
    <mergeCell ref="C46:AC47"/>
    <mergeCell ref="AD46:AJ47"/>
    <mergeCell ref="A41:B42"/>
    <mergeCell ref="C41:AC42"/>
    <mergeCell ref="AD41:AJ42"/>
    <mergeCell ref="A43:B43"/>
    <mergeCell ref="C43:AC43"/>
    <mergeCell ref="AD43:AJ43"/>
    <mergeCell ref="A55:B55"/>
    <mergeCell ref="C55:X55"/>
    <mergeCell ref="Y55:AC55"/>
    <mergeCell ref="AD55:AJ55"/>
    <mergeCell ref="A56:B56"/>
    <mergeCell ref="C56:X56"/>
    <mergeCell ref="Y56:AC56"/>
    <mergeCell ref="AD56:AJ56"/>
    <mergeCell ref="A48:B49"/>
    <mergeCell ref="C48:AC49"/>
    <mergeCell ref="AD48:AJ49"/>
    <mergeCell ref="A51:AJ52"/>
    <mergeCell ref="A53:B54"/>
    <mergeCell ref="C53:X54"/>
    <mergeCell ref="Y53:AC54"/>
    <mergeCell ref="AD53:AJ54"/>
    <mergeCell ref="A59:B59"/>
    <mergeCell ref="C59:X59"/>
    <mergeCell ref="Y59:AC59"/>
    <mergeCell ref="AD59:AJ59"/>
    <mergeCell ref="A60:B60"/>
    <mergeCell ref="C60:X60"/>
    <mergeCell ref="Y60:AC60"/>
    <mergeCell ref="AD60:AJ60"/>
    <mergeCell ref="A57:B57"/>
    <mergeCell ref="C57:X57"/>
    <mergeCell ref="Y57:AC57"/>
    <mergeCell ref="AD57:AJ57"/>
    <mergeCell ref="A58:B58"/>
    <mergeCell ref="C58:X58"/>
    <mergeCell ref="Y58:AC58"/>
    <mergeCell ref="AD58:AJ58"/>
    <mergeCell ref="A64:AJ64"/>
    <mergeCell ref="A65:AJ65"/>
    <mergeCell ref="A66:B66"/>
    <mergeCell ref="C66:X66"/>
    <mergeCell ref="Y66:AC66"/>
    <mergeCell ref="AD66:AJ66"/>
    <mergeCell ref="A61:B61"/>
    <mergeCell ref="C61:X61"/>
    <mergeCell ref="Y61:AC61"/>
    <mergeCell ref="AD61:AJ61"/>
    <mergeCell ref="A62:AC62"/>
    <mergeCell ref="AD62:AJ62"/>
    <mergeCell ref="A69:X69"/>
    <mergeCell ref="Y69:AC69"/>
    <mergeCell ref="AD69:AJ69"/>
    <mergeCell ref="A71:AJ71"/>
    <mergeCell ref="A72:B72"/>
    <mergeCell ref="C72:X72"/>
    <mergeCell ref="Y72:AC72"/>
    <mergeCell ref="AD72:AJ72"/>
    <mergeCell ref="A67:B67"/>
    <mergeCell ref="C67:X67"/>
    <mergeCell ref="Y67:AC67"/>
    <mergeCell ref="AD67:AJ67"/>
    <mergeCell ref="A68:B68"/>
    <mergeCell ref="C68:X68"/>
    <mergeCell ref="Y68:AC68"/>
    <mergeCell ref="AD68:AJ68"/>
    <mergeCell ref="A75:B75"/>
    <mergeCell ref="C75:X75"/>
    <mergeCell ref="Y75:AC75"/>
    <mergeCell ref="AD75:AJ75"/>
    <mergeCell ref="A76:B76"/>
    <mergeCell ref="C76:X76"/>
    <mergeCell ref="Y76:AC76"/>
    <mergeCell ref="AD76:AJ76"/>
    <mergeCell ref="A73:B73"/>
    <mergeCell ref="C73:X73"/>
    <mergeCell ref="Y73:AC73"/>
    <mergeCell ref="AD73:AJ73"/>
    <mergeCell ref="A74:B74"/>
    <mergeCell ref="C74:X74"/>
    <mergeCell ref="Y74:AC74"/>
    <mergeCell ref="AD74:AJ74"/>
    <mergeCell ref="A79:B79"/>
    <mergeCell ref="C79:X79"/>
    <mergeCell ref="Y79:AC79"/>
    <mergeCell ref="AD79:AJ79"/>
    <mergeCell ref="A80:B80"/>
    <mergeCell ref="C80:X80"/>
    <mergeCell ref="Y80:AC80"/>
    <mergeCell ref="AD80:AJ80"/>
    <mergeCell ref="A77:B77"/>
    <mergeCell ref="C77:X77"/>
    <mergeCell ref="Y77:AC77"/>
    <mergeCell ref="AD77:AJ77"/>
    <mergeCell ref="A78:B78"/>
    <mergeCell ref="C78:X78"/>
    <mergeCell ref="Y78:AC78"/>
    <mergeCell ref="AD78:AJ78"/>
    <mergeCell ref="A85:B85"/>
    <mergeCell ref="C85:AC85"/>
    <mergeCell ref="AD85:AJ85"/>
    <mergeCell ref="A86:B86"/>
    <mergeCell ref="C86:AC86"/>
    <mergeCell ref="AD86:AJ86"/>
    <mergeCell ref="A81:X81"/>
    <mergeCell ref="Y81:AC81"/>
    <mergeCell ref="AD81:AJ81"/>
    <mergeCell ref="A83:AJ83"/>
    <mergeCell ref="A84:B84"/>
    <mergeCell ref="C84:AC84"/>
    <mergeCell ref="AD84:AJ84"/>
    <mergeCell ref="A89:AC89"/>
    <mergeCell ref="AD89:AJ89"/>
    <mergeCell ref="A90:AJ90"/>
    <mergeCell ref="A91:AJ91"/>
    <mergeCell ref="A92:B92"/>
    <mergeCell ref="C92:AC92"/>
    <mergeCell ref="AD92:AJ92"/>
    <mergeCell ref="A87:B87"/>
    <mergeCell ref="C87:AC87"/>
    <mergeCell ref="AD87:AJ87"/>
    <mergeCell ref="A88:B88"/>
    <mergeCell ref="C88:AC88"/>
    <mergeCell ref="AD88:AJ88"/>
    <mergeCell ref="A95:B95"/>
    <mergeCell ref="C95:AC95"/>
    <mergeCell ref="AD95:AJ95"/>
    <mergeCell ref="A96:AC96"/>
    <mergeCell ref="AD96:AJ96"/>
    <mergeCell ref="A97:AJ97"/>
    <mergeCell ref="A93:B93"/>
    <mergeCell ref="C93:AC93"/>
    <mergeCell ref="AD93:AJ93"/>
    <mergeCell ref="A94:B94"/>
    <mergeCell ref="C94:AC94"/>
    <mergeCell ref="AD94:AJ94"/>
    <mergeCell ref="A101:B101"/>
    <mergeCell ref="C101:X101"/>
    <mergeCell ref="Y101:AC101"/>
    <mergeCell ref="AD101:AJ101"/>
    <mergeCell ref="A102:B102"/>
    <mergeCell ref="C102:X102"/>
    <mergeCell ref="Y102:AC102"/>
    <mergeCell ref="AD102:AJ102"/>
    <mergeCell ref="A98:AJ98"/>
    <mergeCell ref="A99:B99"/>
    <mergeCell ref="C99:X99"/>
    <mergeCell ref="Y99:AC99"/>
    <mergeCell ref="AD99:AJ99"/>
    <mergeCell ref="A100:B100"/>
    <mergeCell ref="C100:X100"/>
    <mergeCell ref="Y100:AC100"/>
    <mergeCell ref="AD100:AJ100"/>
    <mergeCell ref="A105:B105"/>
    <mergeCell ref="C105:X105"/>
    <mergeCell ref="Y105:AC105"/>
    <mergeCell ref="AD105:AJ105"/>
    <mergeCell ref="A106:X106"/>
    <mergeCell ref="Y106:AC106"/>
    <mergeCell ref="AD106:AJ106"/>
    <mergeCell ref="A103:B103"/>
    <mergeCell ref="C103:X103"/>
    <mergeCell ref="Y103:AC103"/>
    <mergeCell ref="AD103:AJ103"/>
    <mergeCell ref="A104:B104"/>
    <mergeCell ref="C104:X104"/>
    <mergeCell ref="Y104:AC104"/>
    <mergeCell ref="AD104:AJ104"/>
    <mergeCell ref="A111:B111"/>
    <mergeCell ref="C111:X111"/>
    <mergeCell ref="Y111:AC111"/>
    <mergeCell ref="AD111:AJ111"/>
    <mergeCell ref="A112:B112"/>
    <mergeCell ref="C112:X112"/>
    <mergeCell ref="Y112:AC112"/>
    <mergeCell ref="AD112:AJ112"/>
    <mergeCell ref="A107:AJ107"/>
    <mergeCell ref="A108:AJ108"/>
    <mergeCell ref="A109:AJ109"/>
    <mergeCell ref="A110:B110"/>
    <mergeCell ref="C110:X110"/>
    <mergeCell ref="Y110:AC110"/>
    <mergeCell ref="AD110:AJ110"/>
    <mergeCell ref="A115:B115"/>
    <mergeCell ref="C115:X115"/>
    <mergeCell ref="Y115:AC115"/>
    <mergeCell ref="AD115:AJ115"/>
    <mergeCell ref="A116:B116"/>
    <mergeCell ref="C116:X116"/>
    <mergeCell ref="Y116:AC116"/>
    <mergeCell ref="AD116:AJ116"/>
    <mergeCell ref="A113:B113"/>
    <mergeCell ref="C113:X113"/>
    <mergeCell ref="Y113:AC113"/>
    <mergeCell ref="AD113:AJ113"/>
    <mergeCell ref="A114:B114"/>
    <mergeCell ref="C114:X114"/>
    <mergeCell ref="Y114:AC114"/>
    <mergeCell ref="AD114:AJ114"/>
    <mergeCell ref="A121:B121"/>
    <mergeCell ref="C121:AC121"/>
    <mergeCell ref="AD121:AJ121"/>
    <mergeCell ref="A122:AC122"/>
    <mergeCell ref="AD122:AJ122"/>
    <mergeCell ref="A123:AJ123"/>
    <mergeCell ref="A117:X117"/>
    <mergeCell ref="Y117:AC117"/>
    <mergeCell ref="AD117:AJ117"/>
    <mergeCell ref="A118:AJ118"/>
    <mergeCell ref="A119:AJ119"/>
    <mergeCell ref="A120:B120"/>
    <mergeCell ref="C120:X120"/>
    <mergeCell ref="Y120:AC120"/>
    <mergeCell ref="AD120:AJ120"/>
    <mergeCell ref="A127:B127"/>
    <mergeCell ref="C127:AC127"/>
    <mergeCell ref="AD127:AJ127"/>
    <mergeCell ref="A128:AC128"/>
    <mergeCell ref="AD128:AJ128"/>
    <mergeCell ref="A129:AJ129"/>
    <mergeCell ref="A124:AJ124"/>
    <mergeCell ref="A125:B125"/>
    <mergeCell ref="C125:AC125"/>
    <mergeCell ref="AD125:AJ125"/>
    <mergeCell ref="A126:B126"/>
    <mergeCell ref="C126:AC126"/>
    <mergeCell ref="AD126:AJ126"/>
    <mergeCell ref="A133:B133"/>
    <mergeCell ref="Y133:AC133"/>
    <mergeCell ref="AD133:AJ133"/>
    <mergeCell ref="A134:B134"/>
    <mergeCell ref="Y134:AC134"/>
    <mergeCell ref="AD134:AJ134"/>
    <mergeCell ref="A130:AJ130"/>
    <mergeCell ref="A131:B131"/>
    <mergeCell ref="AD131:AJ131"/>
    <mergeCell ref="A132:B132"/>
    <mergeCell ref="Y132:AC132"/>
    <mergeCell ref="AD132:AJ132"/>
    <mergeCell ref="AD139:AJ139"/>
    <mergeCell ref="A140:B140"/>
    <mergeCell ref="C140:X140"/>
    <mergeCell ref="Y140:AC140"/>
    <mergeCell ref="AD140:AJ140"/>
    <mergeCell ref="A135:AC135"/>
    <mergeCell ref="AD135:AJ135"/>
    <mergeCell ref="A137:AJ137"/>
    <mergeCell ref="A138:B138"/>
    <mergeCell ref="C138:X138"/>
    <mergeCell ref="Y138:AC138"/>
    <mergeCell ref="AD138:AJ138"/>
    <mergeCell ref="C141:X141"/>
    <mergeCell ref="A142:B142"/>
    <mergeCell ref="C142:X142"/>
    <mergeCell ref="A143:B143"/>
    <mergeCell ref="C143:X143"/>
    <mergeCell ref="Y143:AC143"/>
    <mergeCell ref="A139:B139"/>
    <mergeCell ref="C139:X139"/>
    <mergeCell ref="Y139:AC139"/>
    <mergeCell ref="A146:AC146"/>
    <mergeCell ref="AD146:AJ146"/>
    <mergeCell ref="A148:AJ148"/>
    <mergeCell ref="A150:AC150"/>
    <mergeCell ref="AD150:AJ150"/>
    <mergeCell ref="A151:B151"/>
    <mergeCell ref="C151:AC151"/>
    <mergeCell ref="AD151:AJ151"/>
    <mergeCell ref="AD143:AJ143"/>
    <mergeCell ref="A144:B144"/>
    <mergeCell ref="C144:X144"/>
    <mergeCell ref="Y144:AC144"/>
    <mergeCell ref="AD144:AJ144"/>
    <mergeCell ref="A145:B145"/>
    <mergeCell ref="C145:X145"/>
    <mergeCell ref="Y145:AC145"/>
    <mergeCell ref="AD145:AJ145"/>
    <mergeCell ref="A154:B154"/>
    <mergeCell ref="C154:AC154"/>
    <mergeCell ref="AD154:AJ154"/>
    <mergeCell ref="A155:B155"/>
    <mergeCell ref="C155:AC155"/>
    <mergeCell ref="AD155:AJ155"/>
    <mergeCell ref="A152:B152"/>
    <mergeCell ref="C152:AC152"/>
    <mergeCell ref="AD152:AJ152"/>
    <mergeCell ref="A153:B153"/>
    <mergeCell ref="C153:AC153"/>
    <mergeCell ref="AD153:AJ153"/>
    <mergeCell ref="A160:AJ161"/>
    <mergeCell ref="A162:AJ162"/>
    <mergeCell ref="A163:L168"/>
    <mergeCell ref="M163:Q168"/>
    <mergeCell ref="R163:V168"/>
    <mergeCell ref="W163:AA168"/>
    <mergeCell ref="AB163:AD168"/>
    <mergeCell ref="AE163:AJ168"/>
    <mergeCell ref="A156:AC156"/>
    <mergeCell ref="AD156:AJ156"/>
    <mergeCell ref="A157:B157"/>
    <mergeCell ref="C157:AC157"/>
    <mergeCell ref="AD157:AJ157"/>
    <mergeCell ref="A158:AC158"/>
    <mergeCell ref="AD158:AJ158"/>
    <mergeCell ref="A171:L182"/>
    <mergeCell ref="M171:Q182"/>
    <mergeCell ref="R171:V182"/>
    <mergeCell ref="W171:AA182"/>
    <mergeCell ref="AB171:AD182"/>
    <mergeCell ref="AE171:AJ182"/>
    <mergeCell ref="A169:L170"/>
    <mergeCell ref="M169:Q170"/>
    <mergeCell ref="R169:V170"/>
    <mergeCell ref="W169:AA170"/>
    <mergeCell ref="AB169:AD170"/>
    <mergeCell ref="AE169:AJ170"/>
    <mergeCell ref="A194:B195"/>
    <mergeCell ref="C194:X195"/>
    <mergeCell ref="Y194:AC195"/>
    <mergeCell ref="AD194:AJ195"/>
    <mergeCell ref="A183:AD184"/>
    <mergeCell ref="AE183:AJ184"/>
    <mergeCell ref="A187:AJ188"/>
    <mergeCell ref="A190:AC191"/>
    <mergeCell ref="AD190:AJ191"/>
    <mergeCell ref="A192:B193"/>
    <mergeCell ref="C192:X193"/>
    <mergeCell ref="Y192:AC193"/>
    <mergeCell ref="AD192:AJ19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8" orientation="portrait" r:id="rId1"/>
  <headerFooter>
    <oddFooter>&amp;L&amp;F&amp;C&amp;P/&amp;N&amp;R&amp;A</oddFooter>
  </headerFooter>
  <rowBreaks count="1" manualBreakCount="1">
    <brk id="146" max="35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</sheetPr>
  <dimension ref="A1:AJ195"/>
  <sheetViews>
    <sheetView showGridLines="0" zoomScaleNormal="100" zoomScaleSheetLayoutView="120" workbookViewId="0">
      <selection activeCell="A12" sqref="A12:AJ12"/>
    </sheetView>
  </sheetViews>
  <sheetFormatPr defaultColWidth="2.42578125" defaultRowHeight="6" customHeight="1"/>
  <cols>
    <col min="1" max="29" width="2.42578125" style="34"/>
    <col min="30" max="30" width="10.42578125" style="34" bestFit="1" customWidth="1"/>
    <col min="31" max="16384" width="2.42578125" style="34"/>
  </cols>
  <sheetData>
    <row r="1" spans="1:36" ht="12.75">
      <c r="A1" s="16"/>
      <c r="B1" s="16"/>
      <c r="C1" s="16"/>
      <c r="D1" s="16"/>
    </row>
    <row r="2" spans="1:36" ht="12.75">
      <c r="A2" s="438" t="s">
        <v>31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38"/>
      <c r="AE2" s="438"/>
      <c r="AF2" s="438"/>
      <c r="AG2" s="438"/>
      <c r="AH2" s="438"/>
      <c r="AI2" s="438"/>
      <c r="AJ2" s="438"/>
    </row>
    <row r="3" spans="1:36" ht="12.75">
      <c r="A3" s="438" t="s">
        <v>264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  <c r="AA3" s="438"/>
      <c r="AB3" s="438"/>
      <c r="AC3" s="438"/>
      <c r="AD3" s="438"/>
      <c r="AE3" s="438"/>
      <c r="AF3" s="438"/>
      <c r="AG3" s="438"/>
      <c r="AH3" s="438"/>
      <c r="AI3" s="438"/>
      <c r="AJ3" s="438"/>
    </row>
    <row r="4" spans="1:36" ht="12.75">
      <c r="A4" s="438" t="s">
        <v>32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38"/>
      <c r="V4" s="438"/>
      <c r="W4" s="438"/>
      <c r="X4" s="438"/>
      <c r="Y4" s="438"/>
      <c r="Z4" s="438"/>
      <c r="AA4" s="438"/>
      <c r="AB4" s="438"/>
      <c r="AC4" s="438"/>
      <c r="AD4" s="438"/>
      <c r="AE4" s="438"/>
      <c r="AF4" s="438"/>
      <c r="AG4" s="438"/>
      <c r="AH4" s="438"/>
      <c r="AI4" s="438"/>
      <c r="AJ4" s="438"/>
    </row>
    <row r="5" spans="1:36" ht="12.75">
      <c r="A5" s="438" t="s">
        <v>33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438"/>
      <c r="AI5" s="438"/>
      <c r="AJ5" s="438"/>
    </row>
    <row r="6" spans="1:36" ht="12.75"/>
    <row r="7" spans="1:36" ht="12.75"/>
    <row r="8" spans="1:36" s="35" customFormat="1" ht="12.75">
      <c r="A8" s="439"/>
      <c r="B8" s="439"/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439"/>
    </row>
    <row r="9" spans="1:36" s="35" customFormat="1" ht="16.5" customHeight="1">
      <c r="A9" s="440" t="s">
        <v>199</v>
      </c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440"/>
      <c r="T9" s="440"/>
      <c r="U9" s="440"/>
      <c r="V9" s="440"/>
      <c r="W9" s="440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  <c r="AI9" s="440"/>
      <c r="AJ9" s="440"/>
    </row>
    <row r="10" spans="1:36" s="35" customFormat="1" ht="12.75" customHeight="1">
      <c r="A10" s="428" t="s">
        <v>90</v>
      </c>
      <c r="B10" s="428"/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8"/>
      <c r="T10" s="428"/>
      <c r="U10" s="428"/>
      <c r="V10" s="428"/>
      <c r="W10" s="428"/>
      <c r="X10" s="428"/>
      <c r="Y10" s="428"/>
      <c r="Z10" s="428"/>
      <c r="AA10" s="428"/>
      <c r="AB10" s="428"/>
      <c r="AC10" s="428"/>
      <c r="AD10" s="428"/>
      <c r="AE10" s="428"/>
      <c r="AF10" s="428"/>
      <c r="AG10" s="428"/>
      <c r="AH10" s="428"/>
      <c r="AI10" s="428"/>
      <c r="AJ10" s="428"/>
    </row>
    <row r="11" spans="1:36" s="35" customFormat="1" ht="10.5" customHeight="1">
      <c r="A11" s="429"/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29"/>
      <c r="AE11" s="429"/>
      <c r="AF11" s="429"/>
      <c r="AG11" s="429"/>
      <c r="AH11" s="429"/>
      <c r="AI11" s="429"/>
      <c r="AJ11" s="429"/>
    </row>
    <row r="12" spans="1:36" s="35" customFormat="1" ht="12" customHeight="1">
      <c r="A12" s="430" t="s">
        <v>337</v>
      </c>
      <c r="B12" s="430"/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430"/>
      <c r="Z12" s="430"/>
      <c r="AA12" s="430"/>
      <c r="AB12" s="430"/>
      <c r="AC12" s="430"/>
      <c r="AD12" s="430"/>
      <c r="AE12" s="430"/>
      <c r="AF12" s="430"/>
      <c r="AG12" s="430"/>
      <c r="AH12" s="430"/>
      <c r="AI12" s="430"/>
      <c r="AJ12" s="430"/>
    </row>
    <row r="13" spans="1:36" s="35" customFormat="1" ht="11.25" customHeight="1">
      <c r="A13" s="431"/>
      <c r="B13" s="431"/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431"/>
      <c r="AF13" s="431"/>
      <c r="AG13" s="431"/>
      <c r="AH13" s="431"/>
      <c r="AI13" s="431"/>
      <c r="AJ13" s="431"/>
    </row>
    <row r="14" spans="1:36" s="35" customFormat="1" ht="6" customHeight="1">
      <c r="A14" s="432" t="s">
        <v>268</v>
      </c>
      <c r="B14" s="433"/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4"/>
    </row>
    <row r="15" spans="1:36" s="35" customFormat="1" ht="6" customHeight="1">
      <c r="A15" s="432"/>
      <c r="B15" s="433"/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4"/>
    </row>
    <row r="16" spans="1:36" s="35" customFormat="1" ht="6" customHeight="1">
      <c r="A16" s="435" t="s">
        <v>91</v>
      </c>
      <c r="B16" s="436"/>
      <c r="C16" s="436"/>
      <c r="D16" s="436"/>
      <c r="E16" s="436"/>
      <c r="F16" s="436"/>
      <c r="G16" s="436"/>
      <c r="H16" s="436"/>
      <c r="I16" s="436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6"/>
      <c r="AE16" s="436"/>
      <c r="AF16" s="436"/>
      <c r="AG16" s="436"/>
      <c r="AH16" s="436"/>
      <c r="AI16" s="436"/>
      <c r="AJ16" s="437"/>
    </row>
    <row r="17" spans="1:36" s="35" customFormat="1" ht="6" customHeight="1">
      <c r="A17" s="435"/>
      <c r="B17" s="436"/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6"/>
      <c r="AE17" s="436"/>
      <c r="AF17" s="436"/>
      <c r="AG17" s="436"/>
      <c r="AH17" s="436"/>
      <c r="AI17" s="436"/>
      <c r="AJ17" s="437"/>
    </row>
    <row r="18" spans="1:36" s="35" customFormat="1" ht="12.75">
      <c r="A18" s="432" t="s">
        <v>92</v>
      </c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433"/>
      <c r="AE18" s="433"/>
      <c r="AF18" s="433"/>
      <c r="AG18" s="433"/>
      <c r="AH18" s="433"/>
      <c r="AI18" s="433"/>
      <c r="AJ18" s="434"/>
    </row>
    <row r="19" spans="1:36" s="35" customFormat="1" ht="13.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</row>
    <row r="20" spans="1:36" s="35" customFormat="1" ht="6" customHeight="1">
      <c r="A20" s="441" t="s">
        <v>93</v>
      </c>
      <c r="B20" s="442"/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442"/>
      <c r="AA20" s="442"/>
      <c r="AB20" s="442"/>
      <c r="AC20" s="442"/>
      <c r="AD20" s="442"/>
      <c r="AE20" s="442"/>
      <c r="AF20" s="442"/>
      <c r="AG20" s="442"/>
      <c r="AH20" s="442"/>
      <c r="AI20" s="442"/>
      <c r="AJ20" s="443"/>
    </row>
    <row r="21" spans="1:36" s="35" customFormat="1" ht="6" customHeight="1">
      <c r="A21" s="444"/>
      <c r="B21" s="445"/>
      <c r="C21" s="445"/>
      <c r="D21" s="445"/>
      <c r="E21" s="445"/>
      <c r="F21" s="445"/>
      <c r="G21" s="445"/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5"/>
      <c r="AA21" s="445"/>
      <c r="AB21" s="445"/>
      <c r="AC21" s="445"/>
      <c r="AD21" s="445"/>
      <c r="AE21" s="445"/>
      <c r="AF21" s="445"/>
      <c r="AG21" s="445"/>
      <c r="AH21" s="445"/>
      <c r="AI21" s="445"/>
      <c r="AJ21" s="446"/>
    </row>
    <row r="22" spans="1:36" s="35" customFormat="1" ht="13.5" customHeight="1">
      <c r="A22" s="314" t="s">
        <v>0</v>
      </c>
      <c r="B22" s="214"/>
      <c r="C22" s="301" t="s">
        <v>94</v>
      </c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3"/>
      <c r="AD22" s="447" t="s">
        <v>95</v>
      </c>
      <c r="AE22" s="448"/>
      <c r="AF22" s="448"/>
      <c r="AG22" s="448"/>
      <c r="AH22" s="448"/>
      <c r="AI22" s="448"/>
      <c r="AJ22" s="449"/>
    </row>
    <row r="23" spans="1:36" s="35" customFormat="1" ht="12" customHeight="1">
      <c r="A23" s="314" t="s">
        <v>1</v>
      </c>
      <c r="B23" s="214"/>
      <c r="C23" s="301" t="s">
        <v>96</v>
      </c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3"/>
      <c r="AD23" s="425" t="s">
        <v>269</v>
      </c>
      <c r="AE23" s="426"/>
      <c r="AF23" s="426"/>
      <c r="AG23" s="426"/>
      <c r="AH23" s="426"/>
      <c r="AI23" s="426"/>
      <c r="AJ23" s="427"/>
    </row>
    <row r="24" spans="1:36" s="35" customFormat="1" ht="24.95" customHeight="1">
      <c r="A24" s="314" t="s">
        <v>2</v>
      </c>
      <c r="B24" s="214"/>
      <c r="C24" s="301" t="s">
        <v>97</v>
      </c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3"/>
      <c r="AD24" s="495" t="s">
        <v>310</v>
      </c>
      <c r="AE24" s="423"/>
      <c r="AF24" s="423"/>
      <c r="AG24" s="423"/>
      <c r="AH24" s="423"/>
      <c r="AI24" s="423"/>
      <c r="AJ24" s="424"/>
    </row>
    <row r="25" spans="1:36" s="35" customFormat="1" ht="12.75" customHeight="1">
      <c r="A25" s="314" t="s">
        <v>3</v>
      </c>
      <c r="B25" s="214"/>
      <c r="C25" s="301" t="s">
        <v>98</v>
      </c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3"/>
      <c r="AD25" s="422">
        <v>36</v>
      </c>
      <c r="AE25" s="423"/>
      <c r="AF25" s="423"/>
      <c r="AG25" s="423"/>
      <c r="AH25" s="423"/>
      <c r="AI25" s="423"/>
      <c r="AJ25" s="424"/>
    </row>
    <row r="26" spans="1:36" s="35" customFormat="1" ht="6" customHeight="1">
      <c r="A26" s="37"/>
      <c r="B26" s="38"/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0"/>
      <c r="X26" s="400"/>
      <c r="Y26" s="400"/>
      <c r="Z26" s="400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35" customFormat="1" ht="6" customHeight="1">
      <c r="A27" s="37"/>
      <c r="B27" s="37"/>
      <c r="C27" s="400"/>
      <c r="D27" s="400"/>
      <c r="E27" s="400"/>
      <c r="F27" s="400"/>
      <c r="G27" s="400"/>
      <c r="H27" s="400"/>
      <c r="I27" s="400"/>
      <c r="J27" s="400"/>
      <c r="K27" s="400"/>
      <c r="L27" s="400"/>
      <c r="M27" s="400"/>
      <c r="N27" s="400"/>
      <c r="O27" s="400"/>
      <c r="P27" s="400"/>
      <c r="Q27" s="400"/>
      <c r="R27" s="400"/>
      <c r="S27" s="400"/>
      <c r="T27" s="400"/>
      <c r="U27" s="400"/>
      <c r="V27" s="400"/>
      <c r="W27" s="400"/>
      <c r="X27" s="400"/>
      <c r="Y27" s="400"/>
      <c r="Z27" s="400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35" customFormat="1" ht="6" customHeight="1">
      <c r="A28" s="401" t="s">
        <v>99</v>
      </c>
      <c r="B28" s="402"/>
      <c r="C28" s="402"/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402"/>
      <c r="Y28" s="402"/>
      <c r="Z28" s="402"/>
      <c r="AA28" s="402"/>
      <c r="AB28" s="402"/>
      <c r="AC28" s="402"/>
      <c r="AD28" s="402"/>
      <c r="AE28" s="402"/>
      <c r="AF28" s="402"/>
      <c r="AG28" s="402"/>
      <c r="AH28" s="402"/>
      <c r="AI28" s="402"/>
      <c r="AJ28" s="403"/>
    </row>
    <row r="29" spans="1:36" s="35" customFormat="1" ht="6" customHeight="1">
      <c r="A29" s="404"/>
      <c r="B29" s="405"/>
      <c r="C29" s="405"/>
      <c r="D29" s="405"/>
      <c r="E29" s="405"/>
      <c r="F29" s="405"/>
      <c r="G29" s="405"/>
      <c r="H29" s="405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405"/>
      <c r="Y29" s="405"/>
      <c r="Z29" s="405"/>
      <c r="AA29" s="405"/>
      <c r="AB29" s="405"/>
      <c r="AC29" s="405"/>
      <c r="AD29" s="405"/>
      <c r="AE29" s="405"/>
      <c r="AF29" s="405"/>
      <c r="AG29" s="405"/>
      <c r="AH29" s="405"/>
      <c r="AI29" s="405"/>
      <c r="AJ29" s="406"/>
    </row>
    <row r="30" spans="1:36" s="35" customFormat="1" ht="6" customHeight="1">
      <c r="A30" s="209" t="s">
        <v>100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357"/>
      <c r="Q30" s="407" t="s">
        <v>276</v>
      </c>
      <c r="R30" s="408"/>
      <c r="S30" s="408"/>
      <c r="T30" s="408"/>
      <c r="U30" s="408"/>
      <c r="V30" s="408"/>
      <c r="W30" s="408"/>
      <c r="X30" s="408"/>
      <c r="Y30" s="408"/>
      <c r="Z30" s="408"/>
      <c r="AA30" s="408"/>
      <c r="AB30" s="408"/>
      <c r="AC30" s="408"/>
      <c r="AD30" s="408"/>
      <c r="AE30" s="408"/>
      <c r="AF30" s="408"/>
      <c r="AG30" s="408"/>
      <c r="AH30" s="408"/>
      <c r="AI30" s="408"/>
      <c r="AJ30" s="409"/>
    </row>
    <row r="31" spans="1:36" s="35" customFormat="1" ht="6" customHeight="1">
      <c r="A31" s="211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358"/>
      <c r="Q31" s="410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1"/>
      <c r="AH31" s="411"/>
      <c r="AI31" s="411"/>
      <c r="AJ31" s="412"/>
    </row>
    <row r="32" spans="1:36" s="35" customFormat="1" ht="12.75">
      <c r="A32" s="413" t="s">
        <v>101</v>
      </c>
      <c r="B32" s="414"/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5"/>
      <c r="Y32" s="416" t="s">
        <v>102</v>
      </c>
      <c r="Z32" s="417"/>
      <c r="AA32" s="417"/>
      <c r="AB32" s="417"/>
      <c r="AC32" s="418"/>
      <c r="AD32" s="416" t="s">
        <v>103</v>
      </c>
      <c r="AE32" s="417"/>
      <c r="AF32" s="417"/>
      <c r="AG32" s="417"/>
      <c r="AH32" s="417"/>
      <c r="AI32" s="417"/>
      <c r="AJ32" s="418"/>
    </row>
    <row r="33" spans="1:36" s="35" customFormat="1" ht="38.25" customHeight="1">
      <c r="A33" s="391" t="s">
        <v>338</v>
      </c>
      <c r="B33" s="392"/>
      <c r="C33" s="392"/>
      <c r="D33" s="392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92"/>
      <c r="T33" s="392"/>
      <c r="U33" s="392"/>
      <c r="V33" s="392"/>
      <c r="W33" s="392"/>
      <c r="X33" s="393"/>
      <c r="Y33" s="394" t="s">
        <v>104</v>
      </c>
      <c r="Z33" s="395"/>
      <c r="AA33" s="395"/>
      <c r="AB33" s="395"/>
      <c r="AC33" s="396"/>
      <c r="AD33" s="397">
        <v>1</v>
      </c>
      <c r="AE33" s="398"/>
      <c r="AF33" s="398"/>
      <c r="AG33" s="398"/>
      <c r="AH33" s="398"/>
      <c r="AI33" s="398"/>
      <c r="AJ33" s="399"/>
    </row>
    <row r="34" spans="1:36" s="35" customFormat="1" ht="6" customHeight="1">
      <c r="A34" s="37"/>
      <c r="B34" s="37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37"/>
      <c r="AB34" s="37"/>
      <c r="AC34" s="37"/>
      <c r="AD34" s="37"/>
      <c r="AE34" s="37"/>
      <c r="AF34" s="37"/>
      <c r="AG34" s="37"/>
      <c r="AH34" s="37"/>
      <c r="AI34" s="37"/>
      <c r="AJ34" s="37"/>
    </row>
    <row r="35" spans="1:36" s="35" customFormat="1" ht="12.75" customHeight="1">
      <c r="A35" s="325" t="s">
        <v>105</v>
      </c>
      <c r="B35" s="325"/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5"/>
      <c r="W35" s="325"/>
      <c r="X35" s="325"/>
      <c r="Y35" s="325"/>
      <c r="Z35" s="325"/>
      <c r="AA35" s="325"/>
      <c r="AB35" s="325"/>
      <c r="AC35" s="325"/>
      <c r="AD35" s="325"/>
      <c r="AE35" s="325"/>
      <c r="AF35" s="325"/>
      <c r="AG35" s="325"/>
      <c r="AH35" s="325"/>
      <c r="AI35" s="325"/>
      <c r="AJ35" s="325"/>
    </row>
    <row r="36" spans="1:36" s="35" customFormat="1" ht="6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</row>
    <row r="37" spans="1:36" s="35" customFormat="1" ht="6" customHeight="1">
      <c r="A37" s="361" t="s">
        <v>106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2"/>
      <c r="AA37" s="362"/>
      <c r="AB37" s="362"/>
      <c r="AC37" s="362"/>
      <c r="AD37" s="362"/>
      <c r="AE37" s="362"/>
      <c r="AF37" s="362"/>
      <c r="AG37" s="362"/>
      <c r="AH37" s="362"/>
      <c r="AI37" s="362"/>
      <c r="AJ37" s="363"/>
    </row>
    <row r="38" spans="1:36" s="35" customFormat="1" ht="6" customHeight="1">
      <c r="A38" s="364"/>
      <c r="B38" s="365"/>
      <c r="C38" s="365"/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65"/>
      <c r="X38" s="365"/>
      <c r="Y38" s="365"/>
      <c r="Z38" s="365"/>
      <c r="AA38" s="365"/>
      <c r="AB38" s="365"/>
      <c r="AC38" s="365"/>
      <c r="AD38" s="365"/>
      <c r="AE38" s="365"/>
      <c r="AF38" s="365"/>
      <c r="AG38" s="365"/>
      <c r="AH38" s="365"/>
      <c r="AI38" s="365"/>
      <c r="AJ38" s="366"/>
    </row>
    <row r="39" spans="1:36" s="35" customFormat="1" ht="6" customHeight="1">
      <c r="A39" s="367" t="s">
        <v>107</v>
      </c>
      <c r="B39" s="377"/>
      <c r="C39" s="377"/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7"/>
      <c r="W39" s="377"/>
      <c r="X39" s="377"/>
      <c r="Y39" s="377"/>
      <c r="Z39" s="377"/>
      <c r="AA39" s="377"/>
      <c r="AB39" s="377"/>
      <c r="AC39" s="377"/>
      <c r="AD39" s="377"/>
      <c r="AE39" s="377"/>
      <c r="AF39" s="377"/>
      <c r="AG39" s="377"/>
      <c r="AH39" s="377"/>
      <c r="AI39" s="377"/>
      <c r="AJ39" s="368"/>
    </row>
    <row r="40" spans="1:36" s="35" customFormat="1" ht="6" customHeight="1">
      <c r="A40" s="369"/>
      <c r="B40" s="378"/>
      <c r="C40" s="378"/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8"/>
      <c r="AD40" s="378"/>
      <c r="AE40" s="378"/>
      <c r="AF40" s="378"/>
      <c r="AG40" s="378"/>
      <c r="AH40" s="378"/>
      <c r="AI40" s="378"/>
      <c r="AJ40" s="370"/>
    </row>
    <row r="41" spans="1:36" s="35" customFormat="1" ht="6" customHeight="1">
      <c r="A41" s="208">
        <v>1</v>
      </c>
      <c r="B41" s="208"/>
      <c r="C41" s="209" t="s">
        <v>108</v>
      </c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357"/>
      <c r="AD41" s="387" t="s">
        <v>200</v>
      </c>
      <c r="AE41" s="387"/>
      <c r="AF41" s="387"/>
      <c r="AG41" s="387"/>
      <c r="AH41" s="387"/>
      <c r="AI41" s="387"/>
      <c r="AJ41" s="387"/>
    </row>
    <row r="42" spans="1:36" s="35" customFormat="1" ht="6" customHeight="1">
      <c r="A42" s="208"/>
      <c r="B42" s="208"/>
      <c r="C42" s="211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358"/>
      <c r="AD42" s="387"/>
      <c r="AE42" s="387"/>
      <c r="AF42" s="387"/>
      <c r="AG42" s="387"/>
      <c r="AH42" s="387"/>
      <c r="AI42" s="387"/>
      <c r="AJ42" s="387"/>
    </row>
    <row r="43" spans="1:36" s="35" customFormat="1" ht="12.75" customHeight="1">
      <c r="A43" s="314">
        <v>2</v>
      </c>
      <c r="B43" s="214"/>
      <c r="C43" s="301" t="s">
        <v>109</v>
      </c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3"/>
      <c r="AD43" s="388" t="s">
        <v>314</v>
      </c>
      <c r="AE43" s="389"/>
      <c r="AF43" s="389"/>
      <c r="AG43" s="389"/>
      <c r="AH43" s="389"/>
      <c r="AI43" s="389"/>
      <c r="AJ43" s="390"/>
    </row>
    <row r="44" spans="1:36" s="35" customFormat="1" ht="6" customHeight="1">
      <c r="A44" s="208">
        <v>3</v>
      </c>
      <c r="B44" s="208"/>
      <c r="C44" s="209" t="s">
        <v>110</v>
      </c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357"/>
      <c r="AD44" s="489">
        <v>1640</v>
      </c>
      <c r="AE44" s="490"/>
      <c r="AF44" s="490"/>
      <c r="AG44" s="490"/>
      <c r="AH44" s="490"/>
      <c r="AI44" s="490"/>
      <c r="AJ44" s="491"/>
    </row>
    <row r="45" spans="1:36" s="35" customFormat="1" ht="6" customHeight="1">
      <c r="A45" s="208"/>
      <c r="B45" s="208"/>
      <c r="C45" s="211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358"/>
      <c r="AD45" s="492"/>
      <c r="AE45" s="493"/>
      <c r="AF45" s="493"/>
      <c r="AG45" s="493"/>
      <c r="AH45" s="493"/>
      <c r="AI45" s="493"/>
      <c r="AJ45" s="494"/>
    </row>
    <row r="46" spans="1:36" s="35" customFormat="1" ht="6" customHeight="1">
      <c r="A46" s="208">
        <v>4</v>
      </c>
      <c r="B46" s="208"/>
      <c r="C46" s="209" t="s">
        <v>111</v>
      </c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357"/>
      <c r="AD46" s="386" t="s">
        <v>318</v>
      </c>
      <c r="AE46" s="386"/>
      <c r="AF46" s="386"/>
      <c r="AG46" s="386"/>
      <c r="AH46" s="386"/>
      <c r="AI46" s="386"/>
      <c r="AJ46" s="386"/>
    </row>
    <row r="47" spans="1:36" s="35" customFormat="1" ht="6" customHeight="1">
      <c r="A47" s="208"/>
      <c r="B47" s="208"/>
      <c r="C47" s="211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358"/>
      <c r="AD47" s="386"/>
      <c r="AE47" s="386"/>
      <c r="AF47" s="386"/>
      <c r="AG47" s="386"/>
      <c r="AH47" s="386"/>
      <c r="AI47" s="386"/>
      <c r="AJ47" s="386"/>
    </row>
    <row r="48" spans="1:36" s="35" customFormat="1" ht="6" customHeight="1">
      <c r="A48" s="208">
        <v>5</v>
      </c>
      <c r="B48" s="208"/>
      <c r="C48" s="209" t="s">
        <v>112</v>
      </c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357"/>
      <c r="AD48" s="359">
        <v>44197</v>
      </c>
      <c r="AE48" s="360"/>
      <c r="AF48" s="360"/>
      <c r="AG48" s="360"/>
      <c r="AH48" s="360"/>
      <c r="AI48" s="360"/>
      <c r="AJ48" s="360"/>
    </row>
    <row r="49" spans="1:36" s="35" customFormat="1" ht="6" customHeight="1">
      <c r="A49" s="208"/>
      <c r="B49" s="208"/>
      <c r="C49" s="211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358"/>
      <c r="AD49" s="360"/>
      <c r="AE49" s="360"/>
      <c r="AF49" s="360"/>
      <c r="AG49" s="360"/>
      <c r="AH49" s="360"/>
      <c r="AI49" s="360"/>
      <c r="AJ49" s="360"/>
    </row>
    <row r="50" spans="1:36" s="35" customFormat="1" ht="6" customHeight="1">
      <c r="A50" s="40"/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2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</row>
    <row r="51" spans="1:36" ht="6" customHeight="1">
      <c r="A51" s="361" t="s">
        <v>113</v>
      </c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U51" s="362"/>
      <c r="V51" s="362"/>
      <c r="W51" s="362"/>
      <c r="X51" s="362"/>
      <c r="Y51" s="362"/>
      <c r="Z51" s="362"/>
      <c r="AA51" s="362"/>
      <c r="AB51" s="362"/>
      <c r="AC51" s="362"/>
      <c r="AD51" s="362"/>
      <c r="AE51" s="362"/>
      <c r="AF51" s="362"/>
      <c r="AG51" s="362"/>
      <c r="AH51" s="362"/>
      <c r="AI51" s="362"/>
      <c r="AJ51" s="363"/>
    </row>
    <row r="52" spans="1:36" ht="6" customHeight="1">
      <c r="A52" s="364"/>
      <c r="B52" s="365"/>
      <c r="C52" s="365"/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  <c r="V52" s="365"/>
      <c r="W52" s="365"/>
      <c r="X52" s="365"/>
      <c r="Y52" s="365"/>
      <c r="Z52" s="365"/>
      <c r="AA52" s="365"/>
      <c r="AB52" s="365"/>
      <c r="AC52" s="365"/>
      <c r="AD52" s="365"/>
      <c r="AE52" s="365"/>
      <c r="AF52" s="365"/>
      <c r="AG52" s="365"/>
      <c r="AH52" s="365"/>
      <c r="AI52" s="365"/>
      <c r="AJ52" s="366"/>
    </row>
    <row r="53" spans="1:36" s="43" customFormat="1" ht="6" customHeight="1">
      <c r="A53" s="367">
        <v>1</v>
      </c>
      <c r="B53" s="368"/>
      <c r="C53" s="371" t="s">
        <v>4</v>
      </c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72"/>
      <c r="R53" s="372"/>
      <c r="S53" s="372"/>
      <c r="T53" s="372"/>
      <c r="U53" s="372"/>
      <c r="V53" s="372"/>
      <c r="W53" s="372"/>
      <c r="X53" s="373"/>
      <c r="Y53" s="367" t="s">
        <v>114</v>
      </c>
      <c r="Z53" s="377"/>
      <c r="AA53" s="377"/>
      <c r="AB53" s="377"/>
      <c r="AC53" s="368"/>
      <c r="AD53" s="367" t="s">
        <v>115</v>
      </c>
      <c r="AE53" s="377"/>
      <c r="AF53" s="377"/>
      <c r="AG53" s="377"/>
      <c r="AH53" s="377"/>
      <c r="AI53" s="377"/>
      <c r="AJ53" s="368"/>
    </row>
    <row r="54" spans="1:36" s="43" customFormat="1" ht="6" customHeight="1">
      <c r="A54" s="369"/>
      <c r="B54" s="370"/>
      <c r="C54" s="374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6"/>
      <c r="Y54" s="369"/>
      <c r="Z54" s="378"/>
      <c r="AA54" s="378"/>
      <c r="AB54" s="378"/>
      <c r="AC54" s="370"/>
      <c r="AD54" s="369"/>
      <c r="AE54" s="378"/>
      <c r="AF54" s="378"/>
      <c r="AG54" s="378"/>
      <c r="AH54" s="378"/>
      <c r="AI54" s="378"/>
      <c r="AJ54" s="370"/>
    </row>
    <row r="55" spans="1:36" ht="12.75">
      <c r="A55" s="314" t="s">
        <v>0</v>
      </c>
      <c r="B55" s="214"/>
      <c r="C55" s="301" t="s">
        <v>116</v>
      </c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3"/>
      <c r="Y55" s="348"/>
      <c r="Z55" s="349"/>
      <c r="AA55" s="349"/>
      <c r="AB55" s="349"/>
      <c r="AC55" s="350"/>
      <c r="AD55" s="354">
        <f>AD44</f>
        <v>1640</v>
      </c>
      <c r="AE55" s="355"/>
      <c r="AF55" s="355"/>
      <c r="AG55" s="355"/>
      <c r="AH55" s="355"/>
      <c r="AI55" s="355"/>
      <c r="AJ55" s="356"/>
    </row>
    <row r="56" spans="1:36" ht="12.75">
      <c r="A56" s="314" t="s">
        <v>1</v>
      </c>
      <c r="B56" s="214"/>
      <c r="C56" s="301" t="s">
        <v>117</v>
      </c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3"/>
      <c r="Y56" s="336"/>
      <c r="Z56" s="337"/>
      <c r="AA56" s="337"/>
      <c r="AB56" s="337"/>
      <c r="AC56" s="338"/>
      <c r="AD56" s="333">
        <f>AD55*Y56</f>
        <v>0</v>
      </c>
      <c r="AE56" s="334"/>
      <c r="AF56" s="334"/>
      <c r="AG56" s="334"/>
      <c r="AH56" s="334"/>
      <c r="AI56" s="334"/>
      <c r="AJ56" s="335"/>
    </row>
    <row r="57" spans="1:36" ht="12.75">
      <c r="A57" s="314" t="s">
        <v>2</v>
      </c>
      <c r="B57" s="214"/>
      <c r="C57" s="301" t="s">
        <v>118</v>
      </c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3"/>
      <c r="Y57" s="336">
        <v>0.1</v>
      </c>
      <c r="Z57" s="337"/>
      <c r="AA57" s="337"/>
      <c r="AB57" s="337"/>
      <c r="AC57" s="338"/>
      <c r="AD57" s="333">
        <f>Y57*1100</f>
        <v>110</v>
      </c>
      <c r="AE57" s="334"/>
      <c r="AF57" s="334"/>
      <c r="AG57" s="334"/>
      <c r="AH57" s="334"/>
      <c r="AI57" s="334"/>
      <c r="AJ57" s="335"/>
    </row>
    <row r="58" spans="1:36" ht="12.75">
      <c r="A58" s="314" t="s">
        <v>3</v>
      </c>
      <c r="B58" s="214"/>
      <c r="C58" s="301" t="s">
        <v>119</v>
      </c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3"/>
      <c r="Y58" s="351"/>
      <c r="Z58" s="352"/>
      <c r="AA58" s="352"/>
      <c r="AB58" s="352"/>
      <c r="AC58" s="353"/>
      <c r="AD58" s="333"/>
      <c r="AE58" s="334"/>
      <c r="AF58" s="334"/>
      <c r="AG58" s="334"/>
      <c r="AH58" s="334"/>
      <c r="AI58" s="334"/>
      <c r="AJ58" s="335"/>
    </row>
    <row r="59" spans="1:36" ht="12.75">
      <c r="A59" s="314" t="s">
        <v>6</v>
      </c>
      <c r="B59" s="214"/>
      <c r="C59" s="301" t="s">
        <v>120</v>
      </c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3"/>
      <c r="Y59" s="351"/>
      <c r="Z59" s="352"/>
      <c r="AA59" s="352"/>
      <c r="AB59" s="352"/>
      <c r="AC59" s="353"/>
      <c r="AD59" s="333"/>
      <c r="AE59" s="334"/>
      <c r="AF59" s="334"/>
      <c r="AG59" s="334"/>
      <c r="AH59" s="334"/>
      <c r="AI59" s="334"/>
      <c r="AJ59" s="335"/>
    </row>
    <row r="60" spans="1:36" ht="12.75">
      <c r="A60" s="314" t="s">
        <v>7</v>
      </c>
      <c r="B60" s="214"/>
      <c r="C60" s="301" t="s">
        <v>121</v>
      </c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3"/>
      <c r="Y60" s="348"/>
      <c r="Z60" s="349"/>
      <c r="AA60" s="349"/>
      <c r="AB60" s="349"/>
      <c r="AC60" s="350"/>
      <c r="AD60" s="333"/>
      <c r="AE60" s="334"/>
      <c r="AF60" s="334"/>
      <c r="AG60" s="334"/>
      <c r="AH60" s="334"/>
      <c r="AI60" s="334"/>
      <c r="AJ60" s="335"/>
    </row>
    <row r="61" spans="1:36" ht="12.75">
      <c r="A61" s="314" t="s">
        <v>8</v>
      </c>
      <c r="B61" s="214"/>
      <c r="C61" s="301" t="s">
        <v>11</v>
      </c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02"/>
      <c r="V61" s="302"/>
      <c r="W61" s="302"/>
      <c r="X61" s="303"/>
      <c r="Y61" s="348"/>
      <c r="Z61" s="349"/>
      <c r="AA61" s="349"/>
      <c r="AB61" s="349"/>
      <c r="AC61" s="350"/>
      <c r="AD61" s="333">
        <v>0</v>
      </c>
      <c r="AE61" s="334"/>
      <c r="AF61" s="334"/>
      <c r="AG61" s="334"/>
      <c r="AH61" s="334"/>
      <c r="AI61" s="334"/>
      <c r="AJ61" s="335"/>
    </row>
    <row r="62" spans="1:36" ht="12.75">
      <c r="A62" s="315" t="s">
        <v>22</v>
      </c>
      <c r="B62" s="316"/>
      <c r="C62" s="316"/>
      <c r="D62" s="316"/>
      <c r="E62" s="316"/>
      <c r="F62" s="316"/>
      <c r="G62" s="316"/>
      <c r="H62" s="316"/>
      <c r="I62" s="316"/>
      <c r="J62" s="316"/>
      <c r="K62" s="316"/>
      <c r="L62" s="316"/>
      <c r="M62" s="316"/>
      <c r="N62" s="316"/>
      <c r="O62" s="316"/>
      <c r="P62" s="316"/>
      <c r="Q62" s="316"/>
      <c r="R62" s="316"/>
      <c r="S62" s="316"/>
      <c r="T62" s="316"/>
      <c r="U62" s="316"/>
      <c r="V62" s="316"/>
      <c r="W62" s="316"/>
      <c r="X62" s="316"/>
      <c r="Y62" s="316"/>
      <c r="Z62" s="316"/>
      <c r="AA62" s="316"/>
      <c r="AB62" s="316"/>
      <c r="AC62" s="317"/>
      <c r="AD62" s="318">
        <f>SUM(AD55:AJ61)</f>
        <v>1750</v>
      </c>
      <c r="AE62" s="319"/>
      <c r="AF62" s="319"/>
      <c r="AG62" s="319"/>
      <c r="AH62" s="319"/>
      <c r="AI62" s="319"/>
      <c r="AJ62" s="320"/>
    </row>
    <row r="63" spans="1:36" ht="6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44"/>
      <c r="Z63" s="44"/>
      <c r="AA63" s="44"/>
      <c r="AB63" s="44"/>
      <c r="AC63" s="44"/>
      <c r="AD63" s="45"/>
      <c r="AE63" s="45"/>
      <c r="AF63" s="45"/>
      <c r="AG63" s="45"/>
      <c r="AH63" s="45"/>
      <c r="AI63" s="45"/>
      <c r="AJ63" s="45"/>
    </row>
    <row r="64" spans="1:36" ht="12.75">
      <c r="A64" s="477" t="s">
        <v>122</v>
      </c>
      <c r="B64" s="478"/>
      <c r="C64" s="478"/>
      <c r="D64" s="478"/>
      <c r="E64" s="478"/>
      <c r="F64" s="478"/>
      <c r="G64" s="478"/>
      <c r="H64" s="478"/>
      <c r="I64" s="478"/>
      <c r="J64" s="478"/>
      <c r="K64" s="478"/>
      <c r="L64" s="478"/>
      <c r="M64" s="478"/>
      <c r="N64" s="478"/>
      <c r="O64" s="478"/>
      <c r="P64" s="478"/>
      <c r="Q64" s="478"/>
      <c r="R64" s="478"/>
      <c r="S64" s="478"/>
      <c r="T64" s="478"/>
      <c r="U64" s="478"/>
      <c r="V64" s="478"/>
      <c r="W64" s="478"/>
      <c r="X64" s="478"/>
      <c r="Y64" s="478"/>
      <c r="Z64" s="478"/>
      <c r="AA64" s="478"/>
      <c r="AB64" s="478"/>
      <c r="AC64" s="478"/>
      <c r="AD64" s="478"/>
      <c r="AE64" s="478"/>
      <c r="AF64" s="478"/>
      <c r="AG64" s="478"/>
      <c r="AH64" s="478"/>
      <c r="AI64" s="478"/>
      <c r="AJ64" s="479"/>
    </row>
    <row r="65" spans="1:36" ht="12.75">
      <c r="A65" s="471" t="s">
        <v>123</v>
      </c>
      <c r="B65" s="472"/>
      <c r="C65" s="472"/>
      <c r="D65" s="472"/>
      <c r="E65" s="472"/>
      <c r="F65" s="472"/>
      <c r="G65" s="472"/>
      <c r="H65" s="472"/>
      <c r="I65" s="472"/>
      <c r="J65" s="472"/>
      <c r="K65" s="472"/>
      <c r="L65" s="472"/>
      <c r="M65" s="472"/>
      <c r="N65" s="472"/>
      <c r="O65" s="472"/>
      <c r="P65" s="472"/>
      <c r="Q65" s="472"/>
      <c r="R65" s="472"/>
      <c r="S65" s="472"/>
      <c r="T65" s="472"/>
      <c r="U65" s="472"/>
      <c r="V65" s="472"/>
      <c r="W65" s="472"/>
      <c r="X65" s="472"/>
      <c r="Y65" s="472"/>
      <c r="Z65" s="472"/>
      <c r="AA65" s="472"/>
      <c r="AB65" s="472"/>
      <c r="AC65" s="472"/>
      <c r="AD65" s="472"/>
      <c r="AE65" s="472"/>
      <c r="AF65" s="472"/>
      <c r="AG65" s="472"/>
      <c r="AH65" s="472"/>
      <c r="AI65" s="472"/>
      <c r="AJ65" s="473"/>
    </row>
    <row r="66" spans="1:36" ht="12.75">
      <c r="A66" s="459" t="s">
        <v>124</v>
      </c>
      <c r="B66" s="460"/>
      <c r="C66" s="474" t="s">
        <v>125</v>
      </c>
      <c r="D66" s="475"/>
      <c r="E66" s="475"/>
      <c r="F66" s="475"/>
      <c r="G66" s="475"/>
      <c r="H66" s="475"/>
      <c r="I66" s="475"/>
      <c r="J66" s="475"/>
      <c r="K66" s="475"/>
      <c r="L66" s="475"/>
      <c r="M66" s="475"/>
      <c r="N66" s="475"/>
      <c r="O66" s="475"/>
      <c r="P66" s="475"/>
      <c r="Q66" s="475"/>
      <c r="R66" s="475"/>
      <c r="S66" s="475"/>
      <c r="T66" s="475"/>
      <c r="U66" s="475"/>
      <c r="V66" s="475"/>
      <c r="W66" s="475"/>
      <c r="X66" s="476"/>
      <c r="Y66" s="459" t="s">
        <v>114</v>
      </c>
      <c r="Z66" s="461"/>
      <c r="AA66" s="461"/>
      <c r="AB66" s="461"/>
      <c r="AC66" s="460"/>
      <c r="AD66" s="459" t="s">
        <v>115</v>
      </c>
      <c r="AE66" s="461"/>
      <c r="AF66" s="461"/>
      <c r="AG66" s="461"/>
      <c r="AH66" s="461"/>
      <c r="AI66" s="461"/>
      <c r="AJ66" s="460"/>
    </row>
    <row r="67" spans="1:36" ht="12.75">
      <c r="A67" s="314" t="s">
        <v>0</v>
      </c>
      <c r="B67" s="214"/>
      <c r="C67" s="301" t="s">
        <v>21</v>
      </c>
      <c r="D67" s="302"/>
      <c r="E67" s="302"/>
      <c r="F67" s="302"/>
      <c r="G67" s="302"/>
      <c r="H67" s="302"/>
      <c r="I67" s="302"/>
      <c r="J67" s="302"/>
      <c r="K67" s="302"/>
      <c r="L67" s="302"/>
      <c r="M67" s="302"/>
      <c r="N67" s="302"/>
      <c r="O67" s="302"/>
      <c r="P67" s="302"/>
      <c r="Q67" s="302"/>
      <c r="R67" s="302"/>
      <c r="S67" s="302"/>
      <c r="T67" s="302"/>
      <c r="U67" s="302"/>
      <c r="V67" s="302"/>
      <c r="W67" s="302"/>
      <c r="X67" s="303"/>
      <c r="Y67" s="351">
        <v>8.3333299999999999E-2</v>
      </c>
      <c r="Z67" s="349"/>
      <c r="AA67" s="349"/>
      <c r="AB67" s="349"/>
      <c r="AC67" s="350"/>
      <c r="AD67" s="354">
        <f>Y67*(AD$55+AD$56)</f>
        <v>136.66661199999999</v>
      </c>
      <c r="AE67" s="355"/>
      <c r="AF67" s="355"/>
      <c r="AG67" s="355"/>
      <c r="AH67" s="355"/>
      <c r="AI67" s="355"/>
      <c r="AJ67" s="356"/>
    </row>
    <row r="68" spans="1:36" ht="12.75">
      <c r="A68" s="314" t="s">
        <v>1</v>
      </c>
      <c r="B68" s="214"/>
      <c r="C68" s="301" t="s">
        <v>126</v>
      </c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02"/>
      <c r="S68" s="302"/>
      <c r="T68" s="302"/>
      <c r="U68" s="302"/>
      <c r="V68" s="302"/>
      <c r="W68" s="302"/>
      <c r="X68" s="303"/>
      <c r="Y68" s="351">
        <v>2.7777699999999999E-2</v>
      </c>
      <c r="Z68" s="349"/>
      <c r="AA68" s="349"/>
      <c r="AB68" s="349"/>
      <c r="AC68" s="350"/>
      <c r="AD68" s="354">
        <f>Y68*(AD$55+AD$56)</f>
        <v>45.555427999999999</v>
      </c>
      <c r="AE68" s="355"/>
      <c r="AF68" s="355"/>
      <c r="AG68" s="355"/>
      <c r="AH68" s="355"/>
      <c r="AI68" s="355"/>
      <c r="AJ68" s="356"/>
    </row>
    <row r="69" spans="1:36" ht="12.75">
      <c r="A69" s="316" t="s">
        <v>127</v>
      </c>
      <c r="B69" s="316"/>
      <c r="C69" s="316"/>
      <c r="D69" s="316"/>
      <c r="E69" s="316"/>
      <c r="F69" s="316"/>
      <c r="G69" s="316"/>
      <c r="H69" s="316"/>
      <c r="I69" s="316"/>
      <c r="J69" s="316"/>
      <c r="K69" s="316"/>
      <c r="L69" s="316"/>
      <c r="M69" s="316"/>
      <c r="N69" s="316"/>
      <c r="O69" s="316"/>
      <c r="P69" s="316"/>
      <c r="Q69" s="316"/>
      <c r="R69" s="316"/>
      <c r="S69" s="316"/>
      <c r="T69" s="316"/>
      <c r="U69" s="316"/>
      <c r="V69" s="316"/>
      <c r="W69" s="316"/>
      <c r="X69" s="317"/>
      <c r="Y69" s="468">
        <f>SUM(Y67:AC68)</f>
        <v>0.111111</v>
      </c>
      <c r="Z69" s="469"/>
      <c r="AA69" s="469"/>
      <c r="AB69" s="469"/>
      <c r="AC69" s="470"/>
      <c r="AD69" s="318">
        <f>SUM(AD67:AJ68)</f>
        <v>182.22203999999999</v>
      </c>
      <c r="AE69" s="319"/>
      <c r="AF69" s="319"/>
      <c r="AG69" s="319"/>
      <c r="AH69" s="319"/>
      <c r="AI69" s="319"/>
      <c r="AJ69" s="320"/>
    </row>
    <row r="70" spans="1:36" ht="7.5" customHeight="1">
      <c r="A70" s="140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44"/>
      <c r="Z70" s="44"/>
      <c r="AA70" s="44"/>
      <c r="AB70" s="44"/>
      <c r="AC70" s="44"/>
      <c r="AD70" s="45"/>
      <c r="AE70" s="45"/>
      <c r="AF70" s="45"/>
      <c r="AG70" s="45"/>
      <c r="AH70" s="45"/>
      <c r="AI70" s="45"/>
      <c r="AJ70" s="45"/>
    </row>
    <row r="71" spans="1:36" ht="12.75">
      <c r="A71" s="471" t="s">
        <v>128</v>
      </c>
      <c r="B71" s="472"/>
      <c r="C71" s="472"/>
      <c r="D71" s="472"/>
      <c r="E71" s="472"/>
      <c r="F71" s="472"/>
      <c r="G71" s="472"/>
      <c r="H71" s="472"/>
      <c r="I71" s="472"/>
      <c r="J71" s="472"/>
      <c r="K71" s="472"/>
      <c r="L71" s="472"/>
      <c r="M71" s="472"/>
      <c r="N71" s="472"/>
      <c r="O71" s="472"/>
      <c r="P71" s="472"/>
      <c r="Q71" s="472"/>
      <c r="R71" s="472"/>
      <c r="S71" s="472"/>
      <c r="T71" s="472"/>
      <c r="U71" s="472"/>
      <c r="V71" s="472"/>
      <c r="W71" s="472"/>
      <c r="X71" s="472"/>
      <c r="Y71" s="472"/>
      <c r="Z71" s="472"/>
      <c r="AA71" s="472"/>
      <c r="AB71" s="472"/>
      <c r="AC71" s="472"/>
      <c r="AD71" s="472"/>
      <c r="AE71" s="472"/>
      <c r="AF71" s="472"/>
      <c r="AG71" s="472"/>
      <c r="AH71" s="472"/>
      <c r="AI71" s="472"/>
      <c r="AJ71" s="473"/>
    </row>
    <row r="72" spans="1:36" ht="12.75">
      <c r="A72" s="459" t="s">
        <v>129</v>
      </c>
      <c r="B72" s="460"/>
      <c r="C72" s="474" t="s">
        <v>130</v>
      </c>
      <c r="D72" s="475"/>
      <c r="E72" s="475"/>
      <c r="F72" s="475"/>
      <c r="G72" s="475"/>
      <c r="H72" s="475"/>
      <c r="I72" s="475"/>
      <c r="J72" s="475"/>
      <c r="K72" s="475"/>
      <c r="L72" s="475"/>
      <c r="M72" s="475"/>
      <c r="N72" s="475"/>
      <c r="O72" s="475"/>
      <c r="P72" s="475"/>
      <c r="Q72" s="475"/>
      <c r="R72" s="475"/>
      <c r="S72" s="475"/>
      <c r="T72" s="475"/>
      <c r="U72" s="475"/>
      <c r="V72" s="475"/>
      <c r="W72" s="475"/>
      <c r="X72" s="476"/>
      <c r="Y72" s="459" t="s">
        <v>114</v>
      </c>
      <c r="Z72" s="461"/>
      <c r="AA72" s="461"/>
      <c r="AB72" s="461"/>
      <c r="AC72" s="460"/>
      <c r="AD72" s="459" t="s">
        <v>115</v>
      </c>
      <c r="AE72" s="461"/>
      <c r="AF72" s="461"/>
      <c r="AG72" s="461"/>
      <c r="AH72" s="461"/>
      <c r="AI72" s="461"/>
      <c r="AJ72" s="460"/>
    </row>
    <row r="73" spans="1:36" ht="12.75">
      <c r="A73" s="314" t="s">
        <v>0</v>
      </c>
      <c r="B73" s="214"/>
      <c r="C73" s="301" t="s">
        <v>16</v>
      </c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302"/>
      <c r="R73" s="302"/>
      <c r="S73" s="302"/>
      <c r="T73" s="302"/>
      <c r="U73" s="302"/>
      <c r="V73" s="302"/>
      <c r="W73" s="302"/>
      <c r="X73" s="303"/>
      <c r="Y73" s="351">
        <v>0.2</v>
      </c>
      <c r="Z73" s="349"/>
      <c r="AA73" s="349"/>
      <c r="AB73" s="349"/>
      <c r="AC73" s="350"/>
      <c r="AD73" s="354">
        <f>Y73*(AD$55+AD$56)</f>
        <v>328</v>
      </c>
      <c r="AE73" s="355"/>
      <c r="AF73" s="355"/>
      <c r="AG73" s="355"/>
      <c r="AH73" s="355"/>
      <c r="AI73" s="355"/>
      <c r="AJ73" s="356"/>
    </row>
    <row r="74" spans="1:36" ht="12.75">
      <c r="A74" s="314" t="s">
        <v>1</v>
      </c>
      <c r="B74" s="214"/>
      <c r="C74" s="301" t="s">
        <v>131</v>
      </c>
      <c r="D74" s="302"/>
      <c r="E74" s="302"/>
      <c r="F74" s="302"/>
      <c r="G74" s="302"/>
      <c r="H74" s="302"/>
      <c r="I74" s="302"/>
      <c r="J74" s="302"/>
      <c r="K74" s="302"/>
      <c r="L74" s="302"/>
      <c r="M74" s="302"/>
      <c r="N74" s="302"/>
      <c r="O74" s="302"/>
      <c r="P74" s="302"/>
      <c r="Q74" s="302"/>
      <c r="R74" s="302"/>
      <c r="S74" s="302"/>
      <c r="T74" s="302"/>
      <c r="U74" s="302"/>
      <c r="V74" s="302"/>
      <c r="W74" s="302"/>
      <c r="X74" s="303"/>
      <c r="Y74" s="351">
        <v>2.5000000000000001E-2</v>
      </c>
      <c r="Z74" s="352"/>
      <c r="AA74" s="352"/>
      <c r="AB74" s="352"/>
      <c r="AC74" s="353"/>
      <c r="AD74" s="354">
        <f t="shared" ref="AD74:AD80" si="0">Y74*(AD$55+AD$56)</f>
        <v>41</v>
      </c>
      <c r="AE74" s="355"/>
      <c r="AF74" s="355"/>
      <c r="AG74" s="355"/>
      <c r="AH74" s="355"/>
      <c r="AI74" s="355"/>
      <c r="AJ74" s="356"/>
    </row>
    <row r="75" spans="1:36" ht="12.75">
      <c r="A75" s="314" t="s">
        <v>2</v>
      </c>
      <c r="B75" s="214"/>
      <c r="C75" s="301" t="s">
        <v>132</v>
      </c>
      <c r="D75" s="302"/>
      <c r="E75" s="302"/>
      <c r="F75" s="302"/>
      <c r="G75" s="302"/>
      <c r="H75" s="302"/>
      <c r="I75" s="302"/>
      <c r="J75" s="302"/>
      <c r="K75" s="302"/>
      <c r="L75" s="302"/>
      <c r="M75" s="302"/>
      <c r="N75" s="302"/>
      <c r="O75" s="302"/>
      <c r="P75" s="302"/>
      <c r="Q75" s="302"/>
      <c r="R75" s="302"/>
      <c r="S75" s="302"/>
      <c r="T75" s="302"/>
      <c r="U75" s="302"/>
      <c r="V75" s="302"/>
      <c r="W75" s="302"/>
      <c r="X75" s="303"/>
      <c r="Y75" s="351">
        <v>0.03</v>
      </c>
      <c r="Z75" s="352"/>
      <c r="AA75" s="352"/>
      <c r="AB75" s="352"/>
      <c r="AC75" s="353"/>
      <c r="AD75" s="354">
        <f t="shared" si="0"/>
        <v>49.199999999999996</v>
      </c>
      <c r="AE75" s="355"/>
      <c r="AF75" s="355"/>
      <c r="AG75" s="355"/>
      <c r="AH75" s="355"/>
      <c r="AI75" s="355"/>
      <c r="AJ75" s="356"/>
    </row>
    <row r="76" spans="1:36" ht="12.75">
      <c r="A76" s="314" t="s">
        <v>3</v>
      </c>
      <c r="B76" s="214"/>
      <c r="C76" s="301" t="s">
        <v>133</v>
      </c>
      <c r="D76" s="302"/>
      <c r="E76" s="302"/>
      <c r="F76" s="302"/>
      <c r="G76" s="302"/>
      <c r="H76" s="302"/>
      <c r="I76" s="302"/>
      <c r="J76" s="302"/>
      <c r="K76" s="302"/>
      <c r="L76" s="302"/>
      <c r="M76" s="302"/>
      <c r="N76" s="302"/>
      <c r="O76" s="302"/>
      <c r="P76" s="302"/>
      <c r="Q76" s="302"/>
      <c r="R76" s="302"/>
      <c r="S76" s="302"/>
      <c r="T76" s="302"/>
      <c r="U76" s="302"/>
      <c r="V76" s="302"/>
      <c r="W76" s="302"/>
      <c r="X76" s="303"/>
      <c r="Y76" s="351">
        <v>1.4999999999999999E-2</v>
      </c>
      <c r="Z76" s="352"/>
      <c r="AA76" s="352"/>
      <c r="AB76" s="352"/>
      <c r="AC76" s="353"/>
      <c r="AD76" s="354">
        <f t="shared" si="0"/>
        <v>24.599999999999998</v>
      </c>
      <c r="AE76" s="355"/>
      <c r="AF76" s="355"/>
      <c r="AG76" s="355"/>
      <c r="AH76" s="355"/>
      <c r="AI76" s="355"/>
      <c r="AJ76" s="356"/>
    </row>
    <row r="77" spans="1:36" ht="12.75">
      <c r="A77" s="314" t="s">
        <v>6</v>
      </c>
      <c r="B77" s="214"/>
      <c r="C77" s="301" t="s">
        <v>134</v>
      </c>
      <c r="D77" s="302"/>
      <c r="E77" s="302"/>
      <c r="F77" s="302"/>
      <c r="G77" s="302"/>
      <c r="H77" s="302"/>
      <c r="I77" s="302"/>
      <c r="J77" s="302"/>
      <c r="K77" s="302"/>
      <c r="L77" s="302"/>
      <c r="M77" s="302"/>
      <c r="N77" s="302"/>
      <c r="O77" s="302"/>
      <c r="P77" s="302"/>
      <c r="Q77" s="302"/>
      <c r="R77" s="302"/>
      <c r="S77" s="302"/>
      <c r="T77" s="302"/>
      <c r="U77" s="302"/>
      <c r="V77" s="302"/>
      <c r="W77" s="302"/>
      <c r="X77" s="303"/>
      <c r="Y77" s="351">
        <v>0.01</v>
      </c>
      <c r="Z77" s="352"/>
      <c r="AA77" s="352"/>
      <c r="AB77" s="352"/>
      <c r="AC77" s="353"/>
      <c r="AD77" s="354">
        <f t="shared" si="0"/>
        <v>16.399999999999999</v>
      </c>
      <c r="AE77" s="355"/>
      <c r="AF77" s="355"/>
      <c r="AG77" s="355"/>
      <c r="AH77" s="355"/>
      <c r="AI77" s="355"/>
      <c r="AJ77" s="356"/>
    </row>
    <row r="78" spans="1:36" ht="12.75">
      <c r="A78" s="314" t="s">
        <v>7</v>
      </c>
      <c r="B78" s="214"/>
      <c r="C78" s="301" t="s">
        <v>19</v>
      </c>
      <c r="D78" s="302"/>
      <c r="E78" s="302"/>
      <c r="F78" s="302"/>
      <c r="G78" s="302"/>
      <c r="H78" s="302"/>
      <c r="I78" s="302"/>
      <c r="J78" s="302"/>
      <c r="K78" s="302"/>
      <c r="L78" s="302"/>
      <c r="M78" s="302"/>
      <c r="N78" s="302"/>
      <c r="O78" s="302"/>
      <c r="P78" s="302"/>
      <c r="Q78" s="302"/>
      <c r="R78" s="302"/>
      <c r="S78" s="302"/>
      <c r="T78" s="302"/>
      <c r="U78" s="302"/>
      <c r="V78" s="302"/>
      <c r="W78" s="302"/>
      <c r="X78" s="303"/>
      <c r="Y78" s="351">
        <v>6.0000000000000001E-3</v>
      </c>
      <c r="Z78" s="352"/>
      <c r="AA78" s="352"/>
      <c r="AB78" s="352"/>
      <c r="AC78" s="353"/>
      <c r="AD78" s="354">
        <f t="shared" si="0"/>
        <v>9.84</v>
      </c>
      <c r="AE78" s="355"/>
      <c r="AF78" s="355"/>
      <c r="AG78" s="355"/>
      <c r="AH78" s="355"/>
      <c r="AI78" s="355"/>
      <c r="AJ78" s="356"/>
    </row>
    <row r="79" spans="1:36" ht="12.75">
      <c r="A79" s="314" t="s">
        <v>8</v>
      </c>
      <c r="B79" s="214"/>
      <c r="C79" s="301" t="s">
        <v>17</v>
      </c>
      <c r="D79" s="302"/>
      <c r="E79" s="302"/>
      <c r="F79" s="302"/>
      <c r="G79" s="302"/>
      <c r="H79" s="302"/>
      <c r="I79" s="302"/>
      <c r="J79" s="302"/>
      <c r="K79" s="302"/>
      <c r="L79" s="302"/>
      <c r="M79" s="302"/>
      <c r="N79" s="302"/>
      <c r="O79" s="302"/>
      <c r="P79" s="302"/>
      <c r="Q79" s="302"/>
      <c r="R79" s="302"/>
      <c r="S79" s="302"/>
      <c r="T79" s="302"/>
      <c r="U79" s="302"/>
      <c r="V79" s="302"/>
      <c r="W79" s="302"/>
      <c r="X79" s="303"/>
      <c r="Y79" s="351">
        <v>2E-3</v>
      </c>
      <c r="Z79" s="352"/>
      <c r="AA79" s="352"/>
      <c r="AB79" s="352"/>
      <c r="AC79" s="353"/>
      <c r="AD79" s="354">
        <f t="shared" si="0"/>
        <v>3.2800000000000002</v>
      </c>
      <c r="AE79" s="355"/>
      <c r="AF79" s="355"/>
      <c r="AG79" s="355"/>
      <c r="AH79" s="355"/>
      <c r="AI79" s="355"/>
      <c r="AJ79" s="356"/>
    </row>
    <row r="80" spans="1:36" ht="12.75">
      <c r="A80" s="314" t="s">
        <v>10</v>
      </c>
      <c r="B80" s="214"/>
      <c r="C80" s="301" t="s">
        <v>18</v>
      </c>
      <c r="D80" s="302"/>
      <c r="E80" s="302"/>
      <c r="F80" s="302"/>
      <c r="G80" s="302"/>
      <c r="H80" s="302"/>
      <c r="I80" s="302"/>
      <c r="J80" s="302"/>
      <c r="K80" s="302"/>
      <c r="L80" s="302"/>
      <c r="M80" s="302"/>
      <c r="N80" s="302"/>
      <c r="O80" s="302"/>
      <c r="P80" s="302"/>
      <c r="Q80" s="302"/>
      <c r="R80" s="302"/>
      <c r="S80" s="302"/>
      <c r="T80" s="302"/>
      <c r="U80" s="302"/>
      <c r="V80" s="302"/>
      <c r="W80" s="302"/>
      <c r="X80" s="303"/>
      <c r="Y80" s="351">
        <v>0.08</v>
      </c>
      <c r="Z80" s="349"/>
      <c r="AA80" s="349"/>
      <c r="AB80" s="349"/>
      <c r="AC80" s="350"/>
      <c r="AD80" s="354">
        <f t="shared" si="0"/>
        <v>131.19999999999999</v>
      </c>
      <c r="AE80" s="355"/>
      <c r="AF80" s="355"/>
      <c r="AG80" s="355"/>
      <c r="AH80" s="355"/>
      <c r="AI80" s="355"/>
      <c r="AJ80" s="356"/>
    </row>
    <row r="81" spans="1:36" ht="12.75">
      <c r="A81" s="316" t="s">
        <v>127</v>
      </c>
      <c r="B81" s="316"/>
      <c r="C81" s="316"/>
      <c r="D81" s="316"/>
      <c r="E81" s="316"/>
      <c r="F81" s="316"/>
      <c r="G81" s="316"/>
      <c r="H81" s="316"/>
      <c r="I81" s="316"/>
      <c r="J81" s="316"/>
      <c r="K81" s="316"/>
      <c r="L81" s="316"/>
      <c r="M81" s="316"/>
      <c r="N81" s="316"/>
      <c r="O81" s="316"/>
      <c r="P81" s="316"/>
      <c r="Q81" s="316"/>
      <c r="R81" s="316"/>
      <c r="S81" s="316"/>
      <c r="T81" s="316"/>
      <c r="U81" s="316"/>
      <c r="V81" s="316"/>
      <c r="W81" s="316"/>
      <c r="X81" s="317"/>
      <c r="Y81" s="468">
        <f>SUM(Y73:AC80)</f>
        <v>0.36800000000000005</v>
      </c>
      <c r="Z81" s="469"/>
      <c r="AA81" s="469"/>
      <c r="AB81" s="469"/>
      <c r="AC81" s="470"/>
      <c r="AD81" s="318">
        <f>SUM(AD73:AJ80)</f>
        <v>603.52</v>
      </c>
      <c r="AE81" s="319"/>
      <c r="AF81" s="319"/>
      <c r="AG81" s="319"/>
      <c r="AH81" s="319"/>
      <c r="AI81" s="319"/>
      <c r="AJ81" s="320"/>
    </row>
    <row r="82" spans="1:36" ht="12.7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7"/>
      <c r="Z82" s="48"/>
      <c r="AA82" s="48"/>
      <c r="AB82" s="48"/>
      <c r="AC82" s="48"/>
      <c r="AD82" s="49"/>
      <c r="AE82" s="49"/>
      <c r="AF82" s="49"/>
      <c r="AG82" s="49"/>
      <c r="AH82" s="49"/>
      <c r="AI82" s="49"/>
      <c r="AJ82" s="49"/>
    </row>
    <row r="83" spans="1:36" ht="12.75">
      <c r="A83" s="471" t="s">
        <v>135</v>
      </c>
      <c r="B83" s="472"/>
      <c r="C83" s="472"/>
      <c r="D83" s="472"/>
      <c r="E83" s="472"/>
      <c r="F83" s="472"/>
      <c r="G83" s="472"/>
      <c r="H83" s="472"/>
      <c r="I83" s="472"/>
      <c r="J83" s="472"/>
      <c r="K83" s="472"/>
      <c r="L83" s="472"/>
      <c r="M83" s="472"/>
      <c r="N83" s="472"/>
      <c r="O83" s="472"/>
      <c r="P83" s="472"/>
      <c r="Q83" s="472"/>
      <c r="R83" s="472"/>
      <c r="S83" s="472"/>
      <c r="T83" s="472"/>
      <c r="U83" s="472"/>
      <c r="V83" s="472"/>
      <c r="W83" s="472"/>
      <c r="X83" s="472"/>
      <c r="Y83" s="472"/>
      <c r="Z83" s="472"/>
      <c r="AA83" s="472"/>
      <c r="AB83" s="472"/>
      <c r="AC83" s="472"/>
      <c r="AD83" s="472"/>
      <c r="AE83" s="472"/>
      <c r="AF83" s="472"/>
      <c r="AG83" s="472"/>
      <c r="AH83" s="472"/>
      <c r="AI83" s="472"/>
      <c r="AJ83" s="473"/>
    </row>
    <row r="84" spans="1:36" ht="12.75">
      <c r="A84" s="459" t="s">
        <v>136</v>
      </c>
      <c r="B84" s="460"/>
      <c r="C84" s="474" t="s">
        <v>137</v>
      </c>
      <c r="D84" s="475"/>
      <c r="E84" s="475"/>
      <c r="F84" s="475"/>
      <c r="G84" s="475"/>
      <c r="H84" s="475"/>
      <c r="I84" s="475"/>
      <c r="J84" s="475"/>
      <c r="K84" s="475"/>
      <c r="L84" s="475"/>
      <c r="M84" s="475"/>
      <c r="N84" s="475"/>
      <c r="O84" s="475"/>
      <c r="P84" s="475"/>
      <c r="Q84" s="475"/>
      <c r="R84" s="475"/>
      <c r="S84" s="475"/>
      <c r="T84" s="475"/>
      <c r="U84" s="475"/>
      <c r="V84" s="475"/>
      <c r="W84" s="475"/>
      <c r="X84" s="475"/>
      <c r="Y84" s="475"/>
      <c r="Z84" s="475"/>
      <c r="AA84" s="475"/>
      <c r="AB84" s="475"/>
      <c r="AC84" s="476"/>
      <c r="AD84" s="459" t="s">
        <v>115</v>
      </c>
      <c r="AE84" s="461"/>
      <c r="AF84" s="461"/>
      <c r="AG84" s="461"/>
      <c r="AH84" s="461"/>
      <c r="AI84" s="461"/>
      <c r="AJ84" s="460"/>
    </row>
    <row r="85" spans="1:36" ht="12.75">
      <c r="A85" s="314" t="s">
        <v>0</v>
      </c>
      <c r="B85" s="214"/>
      <c r="C85" s="301" t="s">
        <v>138</v>
      </c>
      <c r="D85" s="302"/>
      <c r="E85" s="30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T85" s="302"/>
      <c r="U85" s="302"/>
      <c r="V85" s="302"/>
      <c r="W85" s="302"/>
      <c r="X85" s="302"/>
      <c r="Y85" s="302"/>
      <c r="Z85" s="302"/>
      <c r="AA85" s="302"/>
      <c r="AB85" s="302"/>
      <c r="AC85" s="303"/>
      <c r="AD85" s="354">
        <f>(4*2*22)-(AD55*6%)</f>
        <v>77.600000000000009</v>
      </c>
      <c r="AE85" s="355"/>
      <c r="AF85" s="355"/>
      <c r="AG85" s="355"/>
      <c r="AH85" s="355"/>
      <c r="AI85" s="355"/>
      <c r="AJ85" s="356"/>
    </row>
    <row r="86" spans="1:36" ht="12.75">
      <c r="A86" s="314" t="s">
        <v>1</v>
      </c>
      <c r="B86" s="214"/>
      <c r="C86" s="301" t="s">
        <v>139</v>
      </c>
      <c r="D86" s="302"/>
      <c r="E86" s="302"/>
      <c r="F86" s="302"/>
      <c r="G86" s="302"/>
      <c r="H86" s="302"/>
      <c r="I86" s="302"/>
      <c r="J86" s="302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02"/>
      <c r="V86" s="302"/>
      <c r="W86" s="302"/>
      <c r="X86" s="302"/>
      <c r="Y86" s="302"/>
      <c r="Z86" s="302"/>
      <c r="AA86" s="302"/>
      <c r="AB86" s="302"/>
      <c r="AC86" s="303"/>
      <c r="AD86" s="354">
        <f>(18*22)*80%</f>
        <v>316.8</v>
      </c>
      <c r="AE86" s="355"/>
      <c r="AF86" s="355"/>
      <c r="AG86" s="355"/>
      <c r="AH86" s="355"/>
      <c r="AI86" s="355"/>
      <c r="AJ86" s="356"/>
    </row>
    <row r="87" spans="1:36" ht="12.75">
      <c r="A87" s="314" t="s">
        <v>2</v>
      </c>
      <c r="B87" s="214"/>
      <c r="C87" s="301" t="s">
        <v>140</v>
      </c>
      <c r="D87" s="302"/>
      <c r="E87" s="302"/>
      <c r="F87" s="302"/>
      <c r="G87" s="302"/>
      <c r="H87" s="302"/>
      <c r="I87" s="302"/>
      <c r="J87" s="302"/>
      <c r="K87" s="302"/>
      <c r="L87" s="302"/>
      <c r="M87" s="302"/>
      <c r="N87" s="302"/>
      <c r="O87" s="302"/>
      <c r="P87" s="302"/>
      <c r="Q87" s="302"/>
      <c r="R87" s="302"/>
      <c r="S87" s="302"/>
      <c r="T87" s="302"/>
      <c r="U87" s="302"/>
      <c r="V87" s="302"/>
      <c r="W87" s="302"/>
      <c r="X87" s="302"/>
      <c r="Y87" s="302"/>
      <c r="Z87" s="302"/>
      <c r="AA87" s="302"/>
      <c r="AB87" s="302"/>
      <c r="AC87" s="303"/>
      <c r="AD87" s="354">
        <f>Y87*(AD$55+AD$56)</f>
        <v>0</v>
      </c>
      <c r="AE87" s="355"/>
      <c r="AF87" s="355"/>
      <c r="AG87" s="355"/>
      <c r="AH87" s="355"/>
      <c r="AI87" s="355"/>
      <c r="AJ87" s="356"/>
    </row>
    <row r="88" spans="1:36" ht="12.75">
      <c r="A88" s="314" t="s">
        <v>3</v>
      </c>
      <c r="B88" s="214"/>
      <c r="C88" s="301" t="s">
        <v>141</v>
      </c>
      <c r="D88" s="302"/>
      <c r="E88" s="302"/>
      <c r="F88" s="302"/>
      <c r="G88" s="302"/>
      <c r="H88" s="302"/>
      <c r="I88" s="302"/>
      <c r="J88" s="302"/>
      <c r="K88" s="302"/>
      <c r="L88" s="302"/>
      <c r="M88" s="302"/>
      <c r="N88" s="302"/>
      <c r="O88" s="302"/>
      <c r="P88" s="302"/>
      <c r="Q88" s="302"/>
      <c r="R88" s="302"/>
      <c r="S88" s="302"/>
      <c r="T88" s="302"/>
      <c r="U88" s="302"/>
      <c r="V88" s="302"/>
      <c r="W88" s="302"/>
      <c r="X88" s="302"/>
      <c r="Y88" s="302"/>
      <c r="Z88" s="302"/>
      <c r="AA88" s="302"/>
      <c r="AB88" s="302"/>
      <c r="AC88" s="303"/>
      <c r="AD88" s="500">
        <v>0</v>
      </c>
      <c r="AE88" s="501"/>
      <c r="AF88" s="501"/>
      <c r="AG88" s="501"/>
      <c r="AH88" s="501"/>
      <c r="AI88" s="501"/>
      <c r="AJ88" s="502"/>
    </row>
    <row r="89" spans="1:36" ht="12.75">
      <c r="A89" s="316" t="s">
        <v>127</v>
      </c>
      <c r="B89" s="316"/>
      <c r="C89" s="316"/>
      <c r="D89" s="316"/>
      <c r="E89" s="316"/>
      <c r="F89" s="316"/>
      <c r="G89" s="316"/>
      <c r="H89" s="316"/>
      <c r="I89" s="316"/>
      <c r="J89" s="316"/>
      <c r="K89" s="316"/>
      <c r="L89" s="316"/>
      <c r="M89" s="316"/>
      <c r="N89" s="316"/>
      <c r="O89" s="316"/>
      <c r="P89" s="316"/>
      <c r="Q89" s="316"/>
      <c r="R89" s="316"/>
      <c r="S89" s="316"/>
      <c r="T89" s="316"/>
      <c r="U89" s="316"/>
      <c r="V89" s="316"/>
      <c r="W89" s="316"/>
      <c r="X89" s="316"/>
      <c r="Y89" s="316"/>
      <c r="Z89" s="316"/>
      <c r="AA89" s="316"/>
      <c r="AB89" s="316"/>
      <c r="AC89" s="317"/>
      <c r="AD89" s="318">
        <f>SUM(AD85:AJ88)</f>
        <v>394.40000000000003</v>
      </c>
      <c r="AE89" s="319"/>
      <c r="AF89" s="319"/>
      <c r="AG89" s="319"/>
      <c r="AH89" s="319"/>
      <c r="AI89" s="319"/>
      <c r="AJ89" s="320"/>
    </row>
    <row r="90" spans="1:36" ht="9" customHeight="1">
      <c r="A90" s="299"/>
      <c r="B90" s="299"/>
      <c r="C90" s="299"/>
      <c r="D90" s="299"/>
      <c r="E90" s="299"/>
      <c r="F90" s="299"/>
      <c r="G90" s="299"/>
      <c r="H90" s="299"/>
      <c r="I90" s="299"/>
      <c r="J90" s="299"/>
      <c r="K90" s="299"/>
      <c r="L90" s="299"/>
      <c r="M90" s="299"/>
      <c r="N90" s="299"/>
      <c r="O90" s="299"/>
      <c r="P90" s="299"/>
      <c r="Q90" s="299"/>
      <c r="R90" s="299"/>
      <c r="S90" s="299"/>
      <c r="T90" s="299"/>
      <c r="U90" s="299"/>
      <c r="V90" s="299"/>
      <c r="W90" s="299"/>
      <c r="X90" s="299"/>
      <c r="Y90" s="299"/>
      <c r="Z90" s="299"/>
      <c r="AA90" s="299"/>
      <c r="AB90" s="299"/>
      <c r="AC90" s="299"/>
      <c r="AD90" s="299"/>
      <c r="AE90" s="299"/>
      <c r="AF90" s="299"/>
      <c r="AG90" s="299"/>
      <c r="AH90" s="299"/>
      <c r="AI90" s="299"/>
      <c r="AJ90" s="299"/>
    </row>
    <row r="91" spans="1:36" ht="12.75">
      <c r="A91" s="462" t="s">
        <v>142</v>
      </c>
      <c r="B91" s="463"/>
      <c r="C91" s="463"/>
      <c r="D91" s="463"/>
      <c r="E91" s="463"/>
      <c r="F91" s="463"/>
      <c r="G91" s="463"/>
      <c r="H91" s="463"/>
      <c r="I91" s="463"/>
      <c r="J91" s="463"/>
      <c r="K91" s="463"/>
      <c r="L91" s="463"/>
      <c r="M91" s="463"/>
      <c r="N91" s="463"/>
      <c r="O91" s="463"/>
      <c r="P91" s="463"/>
      <c r="Q91" s="463"/>
      <c r="R91" s="463"/>
      <c r="S91" s="463"/>
      <c r="T91" s="463"/>
      <c r="U91" s="463"/>
      <c r="V91" s="463"/>
      <c r="W91" s="463"/>
      <c r="X91" s="463"/>
      <c r="Y91" s="463"/>
      <c r="Z91" s="463"/>
      <c r="AA91" s="463"/>
      <c r="AB91" s="463"/>
      <c r="AC91" s="463"/>
      <c r="AD91" s="463"/>
      <c r="AE91" s="463"/>
      <c r="AF91" s="463"/>
      <c r="AG91" s="463"/>
      <c r="AH91" s="463"/>
      <c r="AI91" s="463"/>
      <c r="AJ91" s="464"/>
    </row>
    <row r="92" spans="1:36" ht="12.75">
      <c r="A92" s="459">
        <v>2</v>
      </c>
      <c r="B92" s="460"/>
      <c r="C92" s="459" t="s">
        <v>143</v>
      </c>
      <c r="D92" s="461"/>
      <c r="E92" s="461"/>
      <c r="F92" s="461"/>
      <c r="G92" s="461"/>
      <c r="H92" s="461"/>
      <c r="I92" s="461"/>
      <c r="J92" s="461"/>
      <c r="K92" s="461"/>
      <c r="L92" s="461"/>
      <c r="M92" s="461"/>
      <c r="N92" s="461"/>
      <c r="O92" s="461"/>
      <c r="P92" s="461"/>
      <c r="Q92" s="461"/>
      <c r="R92" s="461"/>
      <c r="S92" s="461"/>
      <c r="T92" s="461"/>
      <c r="U92" s="461"/>
      <c r="V92" s="461"/>
      <c r="W92" s="461"/>
      <c r="X92" s="461"/>
      <c r="Y92" s="461"/>
      <c r="Z92" s="461"/>
      <c r="AA92" s="461"/>
      <c r="AB92" s="461"/>
      <c r="AC92" s="460"/>
      <c r="AD92" s="459" t="s">
        <v>115</v>
      </c>
      <c r="AE92" s="461"/>
      <c r="AF92" s="461"/>
      <c r="AG92" s="461"/>
      <c r="AH92" s="461"/>
      <c r="AI92" s="461"/>
      <c r="AJ92" s="460"/>
    </row>
    <row r="93" spans="1:36" ht="12.75">
      <c r="A93" s="314" t="s">
        <v>124</v>
      </c>
      <c r="B93" s="214"/>
      <c r="C93" s="301" t="s">
        <v>144</v>
      </c>
      <c r="D93" s="302"/>
      <c r="E93" s="302"/>
      <c r="F93" s="302"/>
      <c r="G93" s="302"/>
      <c r="H93" s="302"/>
      <c r="I93" s="302"/>
      <c r="J93" s="302"/>
      <c r="K93" s="302"/>
      <c r="L93" s="302"/>
      <c r="M93" s="302"/>
      <c r="N93" s="302"/>
      <c r="O93" s="302"/>
      <c r="P93" s="302"/>
      <c r="Q93" s="302"/>
      <c r="R93" s="302"/>
      <c r="S93" s="302"/>
      <c r="T93" s="302"/>
      <c r="U93" s="302"/>
      <c r="V93" s="302"/>
      <c r="W93" s="302"/>
      <c r="X93" s="302"/>
      <c r="Y93" s="302"/>
      <c r="Z93" s="302"/>
      <c r="AA93" s="302"/>
      <c r="AB93" s="302"/>
      <c r="AC93" s="303"/>
      <c r="AD93" s="354">
        <f>AD69</f>
        <v>182.22203999999999</v>
      </c>
      <c r="AE93" s="355"/>
      <c r="AF93" s="355"/>
      <c r="AG93" s="355"/>
      <c r="AH93" s="355"/>
      <c r="AI93" s="355"/>
      <c r="AJ93" s="356"/>
    </row>
    <row r="94" spans="1:36" ht="12.75">
      <c r="A94" s="314" t="s">
        <v>129</v>
      </c>
      <c r="B94" s="214"/>
      <c r="C94" s="301" t="s">
        <v>130</v>
      </c>
      <c r="D94" s="302"/>
      <c r="E94" s="302"/>
      <c r="F94" s="302"/>
      <c r="G94" s="302"/>
      <c r="H94" s="302"/>
      <c r="I94" s="302"/>
      <c r="J94" s="302"/>
      <c r="K94" s="302"/>
      <c r="L94" s="302"/>
      <c r="M94" s="302"/>
      <c r="N94" s="302"/>
      <c r="O94" s="302"/>
      <c r="P94" s="302"/>
      <c r="Q94" s="302"/>
      <c r="R94" s="302"/>
      <c r="S94" s="302"/>
      <c r="T94" s="302"/>
      <c r="U94" s="302"/>
      <c r="V94" s="302"/>
      <c r="W94" s="302"/>
      <c r="X94" s="302"/>
      <c r="Y94" s="302"/>
      <c r="Z94" s="302"/>
      <c r="AA94" s="302"/>
      <c r="AB94" s="302"/>
      <c r="AC94" s="303"/>
      <c r="AD94" s="354">
        <f>AD81</f>
        <v>603.52</v>
      </c>
      <c r="AE94" s="355"/>
      <c r="AF94" s="355"/>
      <c r="AG94" s="355"/>
      <c r="AH94" s="355"/>
      <c r="AI94" s="355"/>
      <c r="AJ94" s="356"/>
    </row>
    <row r="95" spans="1:36" ht="12.75">
      <c r="A95" s="314" t="s">
        <v>136</v>
      </c>
      <c r="B95" s="214"/>
      <c r="C95" s="301" t="s">
        <v>145</v>
      </c>
      <c r="D95" s="302"/>
      <c r="E95" s="302"/>
      <c r="F95" s="302"/>
      <c r="G95" s="302"/>
      <c r="H95" s="302"/>
      <c r="I95" s="302"/>
      <c r="J95" s="302"/>
      <c r="K95" s="302"/>
      <c r="L95" s="302"/>
      <c r="M95" s="302"/>
      <c r="N95" s="302"/>
      <c r="O95" s="302"/>
      <c r="P95" s="302"/>
      <c r="Q95" s="302"/>
      <c r="R95" s="302"/>
      <c r="S95" s="302"/>
      <c r="T95" s="302"/>
      <c r="U95" s="302"/>
      <c r="V95" s="302"/>
      <c r="W95" s="302"/>
      <c r="X95" s="302"/>
      <c r="Y95" s="302"/>
      <c r="Z95" s="302"/>
      <c r="AA95" s="302"/>
      <c r="AB95" s="302"/>
      <c r="AC95" s="303"/>
      <c r="AD95" s="354">
        <f>AD89</f>
        <v>394.40000000000003</v>
      </c>
      <c r="AE95" s="355"/>
      <c r="AF95" s="355"/>
      <c r="AG95" s="355"/>
      <c r="AH95" s="355"/>
      <c r="AI95" s="355"/>
      <c r="AJ95" s="356"/>
    </row>
    <row r="96" spans="1:36" ht="12.75">
      <c r="A96" s="316" t="s">
        <v>127</v>
      </c>
      <c r="B96" s="316"/>
      <c r="C96" s="316"/>
      <c r="D96" s="316"/>
      <c r="E96" s="316"/>
      <c r="F96" s="316"/>
      <c r="G96" s="316"/>
      <c r="H96" s="316"/>
      <c r="I96" s="316"/>
      <c r="J96" s="316"/>
      <c r="K96" s="316"/>
      <c r="L96" s="316"/>
      <c r="M96" s="316"/>
      <c r="N96" s="316"/>
      <c r="O96" s="316"/>
      <c r="P96" s="316"/>
      <c r="Q96" s="316"/>
      <c r="R96" s="316"/>
      <c r="S96" s="316"/>
      <c r="T96" s="316"/>
      <c r="U96" s="316"/>
      <c r="V96" s="316"/>
      <c r="W96" s="316"/>
      <c r="X96" s="316"/>
      <c r="Y96" s="316"/>
      <c r="Z96" s="316"/>
      <c r="AA96" s="316"/>
      <c r="AB96" s="316"/>
      <c r="AC96" s="317"/>
      <c r="AD96" s="318">
        <f>SUM(AD93:AJ95)</f>
        <v>1180.14204</v>
      </c>
      <c r="AE96" s="319"/>
      <c r="AF96" s="319"/>
      <c r="AG96" s="319"/>
      <c r="AH96" s="319"/>
      <c r="AI96" s="319"/>
      <c r="AJ96" s="320"/>
    </row>
    <row r="97" spans="1:36" ht="9" customHeight="1">
      <c r="A97" s="299"/>
      <c r="B97" s="299"/>
      <c r="C97" s="299"/>
      <c r="D97" s="299"/>
      <c r="E97" s="299"/>
      <c r="F97" s="299"/>
      <c r="G97" s="299"/>
      <c r="H97" s="299"/>
      <c r="I97" s="299"/>
      <c r="J97" s="299"/>
      <c r="K97" s="299"/>
      <c r="L97" s="299"/>
      <c r="M97" s="299"/>
      <c r="N97" s="299"/>
      <c r="O97" s="299"/>
      <c r="P97" s="299"/>
      <c r="Q97" s="299"/>
      <c r="R97" s="299"/>
      <c r="S97" s="299"/>
      <c r="T97" s="299"/>
      <c r="U97" s="299"/>
      <c r="V97" s="299"/>
      <c r="W97" s="299"/>
      <c r="X97" s="299"/>
      <c r="Y97" s="299"/>
      <c r="Z97" s="299"/>
      <c r="AA97" s="299"/>
      <c r="AB97" s="299"/>
      <c r="AC97" s="299"/>
      <c r="AD97" s="299"/>
      <c r="AE97" s="299"/>
      <c r="AF97" s="299"/>
      <c r="AG97" s="299"/>
      <c r="AH97" s="299"/>
      <c r="AI97" s="299"/>
      <c r="AJ97" s="299"/>
    </row>
    <row r="98" spans="1:36" ht="12.75">
      <c r="A98" s="477" t="s">
        <v>146</v>
      </c>
      <c r="B98" s="478"/>
      <c r="C98" s="478"/>
      <c r="D98" s="478"/>
      <c r="E98" s="478"/>
      <c r="F98" s="478"/>
      <c r="G98" s="478"/>
      <c r="H98" s="478"/>
      <c r="I98" s="478"/>
      <c r="J98" s="478"/>
      <c r="K98" s="478"/>
      <c r="L98" s="478"/>
      <c r="M98" s="478"/>
      <c r="N98" s="478"/>
      <c r="O98" s="478"/>
      <c r="P98" s="478"/>
      <c r="Q98" s="478"/>
      <c r="R98" s="478"/>
      <c r="S98" s="478"/>
      <c r="T98" s="478"/>
      <c r="U98" s="478"/>
      <c r="V98" s="478"/>
      <c r="W98" s="478"/>
      <c r="X98" s="478"/>
      <c r="Y98" s="478"/>
      <c r="Z98" s="478"/>
      <c r="AA98" s="478"/>
      <c r="AB98" s="478"/>
      <c r="AC98" s="478"/>
      <c r="AD98" s="478"/>
      <c r="AE98" s="478"/>
      <c r="AF98" s="478"/>
      <c r="AG98" s="478"/>
      <c r="AH98" s="478"/>
      <c r="AI98" s="478"/>
      <c r="AJ98" s="479"/>
    </row>
    <row r="99" spans="1:36" ht="12.75">
      <c r="A99" s="459">
        <v>3</v>
      </c>
      <c r="B99" s="460"/>
      <c r="C99" s="474" t="s">
        <v>147</v>
      </c>
      <c r="D99" s="475"/>
      <c r="E99" s="475"/>
      <c r="F99" s="475"/>
      <c r="G99" s="475"/>
      <c r="H99" s="475"/>
      <c r="I99" s="475"/>
      <c r="J99" s="475"/>
      <c r="K99" s="475"/>
      <c r="L99" s="475"/>
      <c r="M99" s="475"/>
      <c r="N99" s="475"/>
      <c r="O99" s="475"/>
      <c r="P99" s="475"/>
      <c r="Q99" s="475"/>
      <c r="R99" s="475"/>
      <c r="S99" s="475"/>
      <c r="T99" s="475"/>
      <c r="U99" s="475"/>
      <c r="V99" s="475"/>
      <c r="W99" s="475"/>
      <c r="X99" s="476"/>
      <c r="Y99" s="459" t="s">
        <v>114</v>
      </c>
      <c r="Z99" s="461"/>
      <c r="AA99" s="461"/>
      <c r="AB99" s="461"/>
      <c r="AC99" s="460"/>
      <c r="AD99" s="459" t="s">
        <v>115</v>
      </c>
      <c r="AE99" s="461"/>
      <c r="AF99" s="461"/>
      <c r="AG99" s="461"/>
      <c r="AH99" s="461"/>
      <c r="AI99" s="461"/>
      <c r="AJ99" s="460"/>
    </row>
    <row r="100" spans="1:36" ht="12.75">
      <c r="A100" s="314" t="s">
        <v>0</v>
      </c>
      <c r="B100" s="214"/>
      <c r="C100" s="301" t="s">
        <v>148</v>
      </c>
      <c r="D100" s="302"/>
      <c r="E100" s="302"/>
      <c r="F100" s="302"/>
      <c r="G100" s="302"/>
      <c r="H100" s="302"/>
      <c r="I100" s="302"/>
      <c r="J100" s="302"/>
      <c r="K100" s="302"/>
      <c r="L100" s="302"/>
      <c r="M100" s="302"/>
      <c r="N100" s="302"/>
      <c r="O100" s="302"/>
      <c r="P100" s="302"/>
      <c r="Q100" s="302"/>
      <c r="R100" s="302"/>
      <c r="S100" s="302"/>
      <c r="T100" s="302"/>
      <c r="U100" s="302"/>
      <c r="V100" s="302"/>
      <c r="W100" s="302"/>
      <c r="X100" s="303"/>
      <c r="Y100" s="480">
        <v>4.1999999999999997E-3</v>
      </c>
      <c r="Z100" s="481"/>
      <c r="AA100" s="481"/>
      <c r="AB100" s="481"/>
      <c r="AC100" s="482"/>
      <c r="AD100" s="354">
        <f>Y100*(AD$55+AD$56)</f>
        <v>6.8879999999999999</v>
      </c>
      <c r="AE100" s="355"/>
      <c r="AF100" s="355"/>
      <c r="AG100" s="355"/>
      <c r="AH100" s="355"/>
      <c r="AI100" s="355"/>
      <c r="AJ100" s="356"/>
    </row>
    <row r="101" spans="1:36" ht="12.75">
      <c r="A101" s="314" t="s">
        <v>1</v>
      </c>
      <c r="B101" s="214"/>
      <c r="C101" s="301" t="s">
        <v>149</v>
      </c>
      <c r="D101" s="302"/>
      <c r="E101" s="302"/>
      <c r="F101" s="302"/>
      <c r="G101" s="302"/>
      <c r="H101" s="302"/>
      <c r="I101" s="302"/>
      <c r="J101" s="302"/>
      <c r="K101" s="302"/>
      <c r="L101" s="302"/>
      <c r="M101" s="302"/>
      <c r="N101" s="302"/>
      <c r="O101" s="302"/>
      <c r="P101" s="302"/>
      <c r="Q101" s="302"/>
      <c r="R101" s="302"/>
      <c r="S101" s="302"/>
      <c r="T101" s="302"/>
      <c r="U101" s="302"/>
      <c r="V101" s="302"/>
      <c r="W101" s="302"/>
      <c r="X101" s="303"/>
      <c r="Y101" s="480">
        <v>3.3599999999999998E-4</v>
      </c>
      <c r="Z101" s="481"/>
      <c r="AA101" s="481"/>
      <c r="AB101" s="481"/>
      <c r="AC101" s="482"/>
      <c r="AD101" s="354">
        <f t="shared" ref="AD101:AD105" si="1">Y101*(AD$55+AD$56)</f>
        <v>0.55103999999999997</v>
      </c>
      <c r="AE101" s="355"/>
      <c r="AF101" s="355"/>
      <c r="AG101" s="355"/>
      <c r="AH101" s="355"/>
      <c r="AI101" s="355"/>
      <c r="AJ101" s="356"/>
    </row>
    <row r="102" spans="1:36" ht="12.75">
      <c r="A102" s="314" t="s">
        <v>2</v>
      </c>
      <c r="B102" s="214"/>
      <c r="C102" s="301" t="s">
        <v>150</v>
      </c>
      <c r="D102" s="302"/>
      <c r="E102" s="302"/>
      <c r="F102" s="302"/>
      <c r="G102" s="302"/>
      <c r="H102" s="302"/>
      <c r="I102" s="302"/>
      <c r="J102" s="302"/>
      <c r="K102" s="302"/>
      <c r="L102" s="302"/>
      <c r="M102" s="302"/>
      <c r="N102" s="302"/>
      <c r="O102" s="302"/>
      <c r="P102" s="302"/>
      <c r="Q102" s="302"/>
      <c r="R102" s="302"/>
      <c r="S102" s="302"/>
      <c r="T102" s="302"/>
      <c r="U102" s="302"/>
      <c r="V102" s="302"/>
      <c r="W102" s="302"/>
      <c r="X102" s="303"/>
      <c r="Y102" s="480">
        <v>9.9999999999999995E-7</v>
      </c>
      <c r="Z102" s="481"/>
      <c r="AA102" s="481"/>
      <c r="AB102" s="481"/>
      <c r="AC102" s="482"/>
      <c r="AD102" s="354">
        <f t="shared" si="1"/>
        <v>1.64E-3</v>
      </c>
      <c r="AE102" s="355"/>
      <c r="AF102" s="355"/>
      <c r="AG102" s="355"/>
      <c r="AH102" s="355"/>
      <c r="AI102" s="355"/>
      <c r="AJ102" s="356"/>
    </row>
    <row r="103" spans="1:36" ht="12.75">
      <c r="A103" s="314" t="s">
        <v>3</v>
      </c>
      <c r="B103" s="214"/>
      <c r="C103" s="301" t="s">
        <v>151</v>
      </c>
      <c r="D103" s="302"/>
      <c r="E103" s="302"/>
      <c r="F103" s="302"/>
      <c r="G103" s="302"/>
      <c r="H103" s="302"/>
      <c r="I103" s="302"/>
      <c r="J103" s="302"/>
      <c r="K103" s="302"/>
      <c r="L103" s="302"/>
      <c r="M103" s="302"/>
      <c r="N103" s="302"/>
      <c r="O103" s="302"/>
      <c r="P103" s="302"/>
      <c r="Q103" s="302"/>
      <c r="R103" s="302"/>
      <c r="S103" s="302"/>
      <c r="T103" s="302"/>
      <c r="U103" s="302"/>
      <c r="V103" s="302"/>
      <c r="W103" s="302"/>
      <c r="X103" s="303"/>
      <c r="Y103" s="480">
        <v>1.9400000000000001E-2</v>
      </c>
      <c r="Z103" s="481"/>
      <c r="AA103" s="481"/>
      <c r="AB103" s="481"/>
      <c r="AC103" s="482"/>
      <c r="AD103" s="354">
        <f t="shared" si="1"/>
        <v>31.816000000000003</v>
      </c>
      <c r="AE103" s="355"/>
      <c r="AF103" s="355"/>
      <c r="AG103" s="355"/>
      <c r="AH103" s="355"/>
      <c r="AI103" s="355"/>
      <c r="AJ103" s="356"/>
    </row>
    <row r="104" spans="1:36" ht="12.75">
      <c r="A104" s="314" t="s">
        <v>6</v>
      </c>
      <c r="B104" s="214"/>
      <c r="C104" s="486" t="s">
        <v>152</v>
      </c>
      <c r="D104" s="487"/>
      <c r="E104" s="487"/>
      <c r="F104" s="487"/>
      <c r="G104" s="487"/>
      <c r="H104" s="487"/>
      <c r="I104" s="487"/>
      <c r="J104" s="487"/>
      <c r="K104" s="487"/>
      <c r="L104" s="487"/>
      <c r="M104" s="487"/>
      <c r="N104" s="487"/>
      <c r="O104" s="487"/>
      <c r="P104" s="487"/>
      <c r="Q104" s="487"/>
      <c r="R104" s="487"/>
      <c r="S104" s="487"/>
      <c r="T104" s="487"/>
      <c r="U104" s="487"/>
      <c r="V104" s="487"/>
      <c r="W104" s="487"/>
      <c r="X104" s="488"/>
      <c r="Y104" s="480">
        <v>7.1000000000000004E-3</v>
      </c>
      <c r="Z104" s="481"/>
      <c r="AA104" s="481"/>
      <c r="AB104" s="481"/>
      <c r="AC104" s="482"/>
      <c r="AD104" s="354">
        <f t="shared" si="1"/>
        <v>11.644</v>
      </c>
      <c r="AE104" s="355"/>
      <c r="AF104" s="355"/>
      <c r="AG104" s="355"/>
      <c r="AH104" s="355"/>
      <c r="AI104" s="355"/>
      <c r="AJ104" s="356"/>
    </row>
    <row r="105" spans="1:36" ht="12.75">
      <c r="A105" s="314" t="s">
        <v>7</v>
      </c>
      <c r="B105" s="214"/>
      <c r="C105" s="301" t="s">
        <v>153</v>
      </c>
      <c r="D105" s="302"/>
      <c r="E105" s="302"/>
      <c r="F105" s="302"/>
      <c r="G105" s="302"/>
      <c r="H105" s="302"/>
      <c r="I105" s="302"/>
      <c r="J105" s="302"/>
      <c r="K105" s="302"/>
      <c r="L105" s="302"/>
      <c r="M105" s="302"/>
      <c r="N105" s="302"/>
      <c r="O105" s="302"/>
      <c r="P105" s="302"/>
      <c r="Q105" s="302"/>
      <c r="R105" s="302"/>
      <c r="S105" s="302"/>
      <c r="T105" s="302"/>
      <c r="U105" s="302"/>
      <c r="V105" s="302"/>
      <c r="W105" s="302"/>
      <c r="X105" s="303"/>
      <c r="Y105" s="480">
        <v>1E-4</v>
      </c>
      <c r="Z105" s="481"/>
      <c r="AA105" s="481"/>
      <c r="AB105" s="481"/>
      <c r="AC105" s="482"/>
      <c r="AD105" s="354">
        <f t="shared" si="1"/>
        <v>0.16400000000000001</v>
      </c>
      <c r="AE105" s="355"/>
      <c r="AF105" s="355"/>
      <c r="AG105" s="355"/>
      <c r="AH105" s="355"/>
      <c r="AI105" s="355"/>
      <c r="AJ105" s="356"/>
    </row>
    <row r="106" spans="1:36" ht="12.75">
      <c r="A106" s="316" t="s">
        <v>127</v>
      </c>
      <c r="B106" s="316"/>
      <c r="C106" s="316"/>
      <c r="D106" s="316"/>
      <c r="E106" s="316"/>
      <c r="F106" s="316"/>
      <c r="G106" s="316"/>
      <c r="H106" s="316"/>
      <c r="I106" s="316"/>
      <c r="J106" s="316"/>
      <c r="K106" s="316"/>
      <c r="L106" s="316"/>
      <c r="M106" s="316"/>
      <c r="N106" s="316"/>
      <c r="O106" s="316"/>
      <c r="P106" s="316"/>
      <c r="Q106" s="316"/>
      <c r="R106" s="316"/>
      <c r="S106" s="316"/>
      <c r="T106" s="316"/>
      <c r="U106" s="316"/>
      <c r="V106" s="316"/>
      <c r="W106" s="316"/>
      <c r="X106" s="317"/>
      <c r="Y106" s="483">
        <f>SUM(Y100:AC105)</f>
        <v>3.1137000000000001E-2</v>
      </c>
      <c r="Z106" s="484"/>
      <c r="AA106" s="484"/>
      <c r="AB106" s="484"/>
      <c r="AC106" s="485"/>
      <c r="AD106" s="318">
        <f>SUM(AD100:AJ105)</f>
        <v>51.064680000000003</v>
      </c>
      <c r="AE106" s="319"/>
      <c r="AF106" s="319"/>
      <c r="AG106" s="319"/>
      <c r="AH106" s="319"/>
      <c r="AI106" s="319"/>
      <c r="AJ106" s="320"/>
    </row>
    <row r="107" spans="1:36" ht="6.75" customHeight="1">
      <c r="A107" s="299"/>
      <c r="B107" s="299"/>
      <c r="C107" s="299"/>
      <c r="D107" s="299"/>
      <c r="E107" s="299"/>
      <c r="F107" s="299"/>
      <c r="G107" s="299"/>
      <c r="H107" s="299"/>
      <c r="I107" s="299"/>
      <c r="J107" s="299"/>
      <c r="K107" s="299"/>
      <c r="L107" s="299"/>
      <c r="M107" s="299"/>
      <c r="N107" s="299"/>
      <c r="O107" s="299"/>
      <c r="P107" s="299"/>
      <c r="Q107" s="299"/>
      <c r="R107" s="299"/>
      <c r="S107" s="299"/>
      <c r="T107" s="299"/>
      <c r="U107" s="299"/>
      <c r="V107" s="299"/>
      <c r="W107" s="299"/>
      <c r="X107" s="299"/>
      <c r="Y107" s="299"/>
      <c r="Z107" s="299"/>
      <c r="AA107" s="299"/>
      <c r="AB107" s="299"/>
      <c r="AC107" s="299"/>
      <c r="AD107" s="299"/>
      <c r="AE107" s="299"/>
      <c r="AF107" s="299"/>
      <c r="AG107" s="299"/>
      <c r="AH107" s="299"/>
      <c r="AI107" s="299"/>
      <c r="AJ107" s="299"/>
    </row>
    <row r="108" spans="1:36" ht="12.75">
      <c r="A108" s="477" t="s">
        <v>154</v>
      </c>
      <c r="B108" s="478"/>
      <c r="C108" s="478"/>
      <c r="D108" s="478"/>
      <c r="E108" s="478"/>
      <c r="F108" s="478"/>
      <c r="G108" s="478"/>
      <c r="H108" s="478"/>
      <c r="I108" s="478"/>
      <c r="J108" s="478"/>
      <c r="K108" s="478"/>
      <c r="L108" s="478"/>
      <c r="M108" s="478"/>
      <c r="N108" s="478"/>
      <c r="O108" s="478"/>
      <c r="P108" s="478"/>
      <c r="Q108" s="478"/>
      <c r="R108" s="478"/>
      <c r="S108" s="478"/>
      <c r="T108" s="478"/>
      <c r="U108" s="478"/>
      <c r="V108" s="478"/>
      <c r="W108" s="478"/>
      <c r="X108" s="478"/>
      <c r="Y108" s="478"/>
      <c r="Z108" s="478"/>
      <c r="AA108" s="478"/>
      <c r="AB108" s="478"/>
      <c r="AC108" s="478"/>
      <c r="AD108" s="478"/>
      <c r="AE108" s="478"/>
      <c r="AF108" s="478"/>
      <c r="AG108" s="478"/>
      <c r="AH108" s="478"/>
      <c r="AI108" s="478"/>
      <c r="AJ108" s="479"/>
    </row>
    <row r="109" spans="1:36" ht="12.75">
      <c r="A109" s="471" t="s">
        <v>155</v>
      </c>
      <c r="B109" s="472"/>
      <c r="C109" s="472"/>
      <c r="D109" s="472"/>
      <c r="E109" s="472"/>
      <c r="F109" s="472"/>
      <c r="G109" s="472"/>
      <c r="H109" s="472"/>
      <c r="I109" s="472"/>
      <c r="J109" s="472"/>
      <c r="K109" s="472"/>
      <c r="L109" s="472"/>
      <c r="M109" s="472"/>
      <c r="N109" s="472"/>
      <c r="O109" s="472"/>
      <c r="P109" s="472"/>
      <c r="Q109" s="472"/>
      <c r="R109" s="472"/>
      <c r="S109" s="472"/>
      <c r="T109" s="472"/>
      <c r="U109" s="472"/>
      <c r="V109" s="472"/>
      <c r="W109" s="472"/>
      <c r="X109" s="472"/>
      <c r="Y109" s="472"/>
      <c r="Z109" s="472"/>
      <c r="AA109" s="472"/>
      <c r="AB109" s="472"/>
      <c r="AC109" s="472"/>
      <c r="AD109" s="472"/>
      <c r="AE109" s="472"/>
      <c r="AF109" s="472"/>
      <c r="AG109" s="472"/>
      <c r="AH109" s="472"/>
      <c r="AI109" s="472"/>
      <c r="AJ109" s="473"/>
    </row>
    <row r="110" spans="1:36" ht="12.75">
      <c r="A110" s="459" t="s">
        <v>14</v>
      </c>
      <c r="B110" s="460"/>
      <c r="C110" s="474" t="s">
        <v>156</v>
      </c>
      <c r="D110" s="475"/>
      <c r="E110" s="475"/>
      <c r="F110" s="475"/>
      <c r="G110" s="475"/>
      <c r="H110" s="475"/>
      <c r="I110" s="475"/>
      <c r="J110" s="475"/>
      <c r="K110" s="475"/>
      <c r="L110" s="475"/>
      <c r="M110" s="475"/>
      <c r="N110" s="475"/>
      <c r="O110" s="475"/>
      <c r="P110" s="475"/>
      <c r="Q110" s="475"/>
      <c r="R110" s="475"/>
      <c r="S110" s="475"/>
      <c r="T110" s="475"/>
      <c r="U110" s="475"/>
      <c r="V110" s="475"/>
      <c r="W110" s="475"/>
      <c r="X110" s="476"/>
      <c r="Y110" s="459" t="s">
        <v>114</v>
      </c>
      <c r="Z110" s="461"/>
      <c r="AA110" s="461"/>
      <c r="AB110" s="461"/>
      <c r="AC110" s="460"/>
      <c r="AD110" s="459" t="s">
        <v>115</v>
      </c>
      <c r="AE110" s="461"/>
      <c r="AF110" s="461"/>
      <c r="AG110" s="461"/>
      <c r="AH110" s="461"/>
      <c r="AI110" s="461"/>
      <c r="AJ110" s="460"/>
    </row>
    <row r="111" spans="1:36" ht="12.75">
      <c r="A111" s="314" t="s">
        <v>0</v>
      </c>
      <c r="B111" s="214"/>
      <c r="C111" s="301" t="s">
        <v>23</v>
      </c>
      <c r="D111" s="302"/>
      <c r="E111" s="302"/>
      <c r="F111" s="302"/>
      <c r="G111" s="302"/>
      <c r="H111" s="302"/>
      <c r="I111" s="302"/>
      <c r="J111" s="302"/>
      <c r="K111" s="302"/>
      <c r="L111" s="302"/>
      <c r="M111" s="302"/>
      <c r="N111" s="302"/>
      <c r="O111" s="302"/>
      <c r="P111" s="302"/>
      <c r="Q111" s="302"/>
      <c r="R111" s="302"/>
      <c r="S111" s="302"/>
      <c r="T111" s="302"/>
      <c r="U111" s="302"/>
      <c r="V111" s="302"/>
      <c r="W111" s="302"/>
      <c r="X111" s="303"/>
      <c r="Y111" s="351">
        <v>8.3333299999999999E-2</v>
      </c>
      <c r="Z111" s="349"/>
      <c r="AA111" s="349"/>
      <c r="AB111" s="349"/>
      <c r="AC111" s="350"/>
      <c r="AD111" s="354">
        <f>Y111*(AD$55+AD$56)</f>
        <v>136.66661199999999</v>
      </c>
      <c r="AE111" s="355"/>
      <c r="AF111" s="355"/>
      <c r="AG111" s="355"/>
      <c r="AH111" s="355"/>
      <c r="AI111" s="355"/>
      <c r="AJ111" s="356"/>
    </row>
    <row r="112" spans="1:36" ht="12.75">
      <c r="A112" s="314" t="s">
        <v>1</v>
      </c>
      <c r="B112" s="214"/>
      <c r="C112" s="301" t="s">
        <v>156</v>
      </c>
      <c r="D112" s="302"/>
      <c r="E112" s="302"/>
      <c r="F112" s="302"/>
      <c r="G112" s="302"/>
      <c r="H112" s="302"/>
      <c r="I112" s="302"/>
      <c r="J112" s="302"/>
      <c r="K112" s="302"/>
      <c r="L112" s="302"/>
      <c r="M112" s="302"/>
      <c r="N112" s="302"/>
      <c r="O112" s="302"/>
      <c r="P112" s="302"/>
      <c r="Q112" s="302"/>
      <c r="R112" s="302"/>
      <c r="S112" s="302"/>
      <c r="T112" s="302"/>
      <c r="U112" s="302"/>
      <c r="V112" s="302"/>
      <c r="W112" s="302"/>
      <c r="X112" s="303"/>
      <c r="Y112" s="351">
        <v>8.3000000000000001E-3</v>
      </c>
      <c r="Z112" s="352"/>
      <c r="AA112" s="352"/>
      <c r="AB112" s="352"/>
      <c r="AC112" s="353"/>
      <c r="AD112" s="354">
        <f t="shared" ref="AD112:AD116" si="2">Y112*(AD$55+AD$56)</f>
        <v>13.612</v>
      </c>
      <c r="AE112" s="355"/>
      <c r="AF112" s="355"/>
      <c r="AG112" s="355"/>
      <c r="AH112" s="355"/>
      <c r="AI112" s="355"/>
      <c r="AJ112" s="356"/>
    </row>
    <row r="113" spans="1:36" ht="12.75">
      <c r="A113" s="314" t="s">
        <v>2</v>
      </c>
      <c r="B113" s="214"/>
      <c r="C113" s="301" t="s">
        <v>24</v>
      </c>
      <c r="D113" s="302"/>
      <c r="E113" s="302"/>
      <c r="F113" s="302"/>
      <c r="G113" s="302"/>
      <c r="H113" s="302"/>
      <c r="I113" s="302"/>
      <c r="J113" s="302"/>
      <c r="K113" s="302"/>
      <c r="L113" s="302"/>
      <c r="M113" s="302"/>
      <c r="N113" s="302"/>
      <c r="O113" s="302"/>
      <c r="P113" s="302"/>
      <c r="Q113" s="302"/>
      <c r="R113" s="302"/>
      <c r="S113" s="302"/>
      <c r="T113" s="302"/>
      <c r="U113" s="302"/>
      <c r="V113" s="302"/>
      <c r="W113" s="302"/>
      <c r="X113" s="303"/>
      <c r="Y113" s="351">
        <v>2.0000000000000001E-4</v>
      </c>
      <c r="Z113" s="352"/>
      <c r="AA113" s="352"/>
      <c r="AB113" s="352"/>
      <c r="AC113" s="353"/>
      <c r="AD113" s="354">
        <f t="shared" si="2"/>
        <v>0.32800000000000001</v>
      </c>
      <c r="AE113" s="355"/>
      <c r="AF113" s="355"/>
      <c r="AG113" s="355"/>
      <c r="AH113" s="355"/>
      <c r="AI113" s="355"/>
      <c r="AJ113" s="356"/>
    </row>
    <row r="114" spans="1:36" ht="12.75">
      <c r="A114" s="314" t="s">
        <v>3</v>
      </c>
      <c r="B114" s="214"/>
      <c r="C114" s="301" t="s">
        <v>157</v>
      </c>
      <c r="D114" s="302"/>
      <c r="E114" s="302"/>
      <c r="F114" s="302"/>
      <c r="G114" s="302"/>
      <c r="H114" s="302"/>
      <c r="I114" s="302"/>
      <c r="J114" s="302"/>
      <c r="K114" s="302"/>
      <c r="L114" s="302"/>
      <c r="M114" s="302"/>
      <c r="N114" s="302"/>
      <c r="O114" s="302"/>
      <c r="P114" s="302"/>
      <c r="Q114" s="302"/>
      <c r="R114" s="302"/>
      <c r="S114" s="302"/>
      <c r="T114" s="302"/>
      <c r="U114" s="302"/>
      <c r="V114" s="302"/>
      <c r="W114" s="302"/>
      <c r="X114" s="303"/>
      <c r="Y114" s="351">
        <v>4.0000000000000002E-4</v>
      </c>
      <c r="Z114" s="352"/>
      <c r="AA114" s="352"/>
      <c r="AB114" s="352"/>
      <c r="AC114" s="353"/>
      <c r="AD114" s="354">
        <f t="shared" si="2"/>
        <v>0.65600000000000003</v>
      </c>
      <c r="AE114" s="355"/>
      <c r="AF114" s="355"/>
      <c r="AG114" s="355"/>
      <c r="AH114" s="355"/>
      <c r="AI114" s="355"/>
      <c r="AJ114" s="356"/>
    </row>
    <row r="115" spans="1:36" ht="12.75">
      <c r="A115" s="314" t="s">
        <v>6</v>
      </c>
      <c r="B115" s="214"/>
      <c r="C115" s="301" t="s">
        <v>158</v>
      </c>
      <c r="D115" s="302"/>
      <c r="E115" s="302"/>
      <c r="F115" s="302"/>
      <c r="G115" s="302"/>
      <c r="H115" s="302"/>
      <c r="I115" s="302"/>
      <c r="J115" s="302"/>
      <c r="K115" s="302"/>
      <c r="L115" s="302"/>
      <c r="M115" s="302"/>
      <c r="N115" s="302"/>
      <c r="O115" s="302"/>
      <c r="P115" s="302"/>
      <c r="Q115" s="302"/>
      <c r="R115" s="302"/>
      <c r="S115" s="302"/>
      <c r="T115" s="302"/>
      <c r="U115" s="302"/>
      <c r="V115" s="302"/>
      <c r="W115" s="302"/>
      <c r="X115" s="303"/>
      <c r="Y115" s="351">
        <v>7.4999999999999997E-3</v>
      </c>
      <c r="Z115" s="352"/>
      <c r="AA115" s="352"/>
      <c r="AB115" s="352"/>
      <c r="AC115" s="353"/>
      <c r="AD115" s="354">
        <f t="shared" si="2"/>
        <v>12.299999999999999</v>
      </c>
      <c r="AE115" s="355"/>
      <c r="AF115" s="355"/>
      <c r="AG115" s="355"/>
      <c r="AH115" s="355"/>
      <c r="AI115" s="355"/>
      <c r="AJ115" s="356"/>
    </row>
    <row r="116" spans="1:36" ht="12.75">
      <c r="A116" s="314" t="s">
        <v>7</v>
      </c>
      <c r="B116" s="214"/>
      <c r="C116" s="301" t="s">
        <v>159</v>
      </c>
      <c r="D116" s="302"/>
      <c r="E116" s="302"/>
      <c r="F116" s="302"/>
      <c r="G116" s="302"/>
      <c r="H116" s="302"/>
      <c r="I116" s="302"/>
      <c r="J116" s="302"/>
      <c r="K116" s="302"/>
      <c r="L116" s="302"/>
      <c r="M116" s="302"/>
      <c r="N116" s="302"/>
      <c r="O116" s="302"/>
      <c r="P116" s="302"/>
      <c r="Q116" s="302"/>
      <c r="R116" s="302"/>
      <c r="S116" s="302"/>
      <c r="T116" s="302"/>
      <c r="U116" s="302"/>
      <c r="V116" s="302"/>
      <c r="W116" s="302"/>
      <c r="X116" s="303"/>
      <c r="Y116" s="351">
        <v>0</v>
      </c>
      <c r="Z116" s="349"/>
      <c r="AA116" s="349"/>
      <c r="AB116" s="349"/>
      <c r="AC116" s="350"/>
      <c r="AD116" s="354">
        <f t="shared" si="2"/>
        <v>0</v>
      </c>
      <c r="AE116" s="355"/>
      <c r="AF116" s="355"/>
      <c r="AG116" s="355"/>
      <c r="AH116" s="355"/>
      <c r="AI116" s="355"/>
      <c r="AJ116" s="356"/>
    </row>
    <row r="117" spans="1:36" ht="12.75">
      <c r="A117" s="316" t="s">
        <v>127</v>
      </c>
      <c r="B117" s="316"/>
      <c r="C117" s="316"/>
      <c r="D117" s="316"/>
      <c r="E117" s="316"/>
      <c r="F117" s="316"/>
      <c r="G117" s="316"/>
      <c r="H117" s="316"/>
      <c r="I117" s="316"/>
      <c r="J117" s="316"/>
      <c r="K117" s="316"/>
      <c r="L117" s="316"/>
      <c r="M117" s="316"/>
      <c r="N117" s="316"/>
      <c r="O117" s="316"/>
      <c r="P117" s="316"/>
      <c r="Q117" s="316"/>
      <c r="R117" s="316"/>
      <c r="S117" s="316"/>
      <c r="T117" s="316"/>
      <c r="U117" s="316"/>
      <c r="V117" s="316"/>
      <c r="W117" s="316"/>
      <c r="X117" s="317"/>
      <c r="Y117" s="468">
        <f>SUM(Y111:AC116)</f>
        <v>9.9733299999999997E-2</v>
      </c>
      <c r="Z117" s="469"/>
      <c r="AA117" s="469"/>
      <c r="AB117" s="469"/>
      <c r="AC117" s="470"/>
      <c r="AD117" s="318">
        <f>SUM(AD111:AJ116)</f>
        <v>163.562612</v>
      </c>
      <c r="AE117" s="319"/>
      <c r="AF117" s="319"/>
      <c r="AG117" s="319"/>
      <c r="AH117" s="319"/>
      <c r="AI117" s="319"/>
      <c r="AJ117" s="320"/>
    </row>
    <row r="118" spans="1:36" ht="7.5" customHeight="1">
      <c r="A118" s="299"/>
      <c r="B118" s="299"/>
      <c r="C118" s="299"/>
      <c r="D118" s="299"/>
      <c r="E118" s="299"/>
      <c r="F118" s="299"/>
      <c r="G118" s="299"/>
      <c r="H118" s="299"/>
      <c r="I118" s="299"/>
      <c r="J118" s="299"/>
      <c r="K118" s="299"/>
      <c r="L118" s="299"/>
      <c r="M118" s="299"/>
      <c r="N118" s="299"/>
      <c r="O118" s="299"/>
      <c r="P118" s="299"/>
      <c r="Q118" s="299"/>
      <c r="R118" s="299"/>
      <c r="S118" s="299"/>
      <c r="T118" s="299"/>
      <c r="U118" s="299"/>
      <c r="V118" s="299"/>
      <c r="W118" s="299"/>
      <c r="X118" s="299"/>
      <c r="Y118" s="299"/>
      <c r="Z118" s="299"/>
      <c r="AA118" s="299"/>
      <c r="AB118" s="299"/>
      <c r="AC118" s="299"/>
      <c r="AD118" s="299"/>
      <c r="AE118" s="299"/>
      <c r="AF118" s="299"/>
      <c r="AG118" s="299"/>
      <c r="AH118" s="299"/>
      <c r="AI118" s="299"/>
      <c r="AJ118" s="299"/>
    </row>
    <row r="119" spans="1:36" ht="12.75">
      <c r="A119" s="471" t="s">
        <v>160</v>
      </c>
      <c r="B119" s="472"/>
      <c r="C119" s="472"/>
      <c r="D119" s="472"/>
      <c r="E119" s="472"/>
      <c r="F119" s="472"/>
      <c r="G119" s="472"/>
      <c r="H119" s="472"/>
      <c r="I119" s="472"/>
      <c r="J119" s="472"/>
      <c r="K119" s="472"/>
      <c r="L119" s="472"/>
      <c r="M119" s="472"/>
      <c r="N119" s="472"/>
      <c r="O119" s="472"/>
      <c r="P119" s="472"/>
      <c r="Q119" s="472"/>
      <c r="R119" s="472"/>
      <c r="S119" s="472"/>
      <c r="T119" s="472"/>
      <c r="U119" s="472"/>
      <c r="V119" s="472"/>
      <c r="W119" s="472"/>
      <c r="X119" s="472"/>
      <c r="Y119" s="472"/>
      <c r="Z119" s="472"/>
      <c r="AA119" s="472"/>
      <c r="AB119" s="472"/>
      <c r="AC119" s="472"/>
      <c r="AD119" s="472"/>
      <c r="AE119" s="472"/>
      <c r="AF119" s="472"/>
      <c r="AG119" s="472"/>
      <c r="AH119" s="472"/>
      <c r="AI119" s="472"/>
      <c r="AJ119" s="473"/>
    </row>
    <row r="120" spans="1:36" ht="12.75">
      <c r="A120" s="459" t="s">
        <v>20</v>
      </c>
      <c r="B120" s="460"/>
      <c r="C120" s="474" t="s">
        <v>9</v>
      </c>
      <c r="D120" s="475"/>
      <c r="E120" s="475"/>
      <c r="F120" s="475"/>
      <c r="G120" s="475"/>
      <c r="H120" s="475"/>
      <c r="I120" s="475"/>
      <c r="J120" s="475"/>
      <c r="K120" s="475"/>
      <c r="L120" s="475"/>
      <c r="M120" s="475"/>
      <c r="N120" s="475"/>
      <c r="O120" s="475"/>
      <c r="P120" s="475"/>
      <c r="Q120" s="475"/>
      <c r="R120" s="475"/>
      <c r="S120" s="475"/>
      <c r="T120" s="475"/>
      <c r="U120" s="475"/>
      <c r="V120" s="475"/>
      <c r="W120" s="475"/>
      <c r="X120" s="476"/>
      <c r="Y120" s="459" t="s">
        <v>114</v>
      </c>
      <c r="Z120" s="461"/>
      <c r="AA120" s="461"/>
      <c r="AB120" s="461"/>
      <c r="AC120" s="460"/>
      <c r="AD120" s="459" t="s">
        <v>115</v>
      </c>
      <c r="AE120" s="461"/>
      <c r="AF120" s="461"/>
      <c r="AG120" s="461"/>
      <c r="AH120" s="461"/>
      <c r="AI120" s="461"/>
      <c r="AJ120" s="460"/>
    </row>
    <row r="121" spans="1:36" ht="12.75">
      <c r="A121" s="314" t="s">
        <v>0</v>
      </c>
      <c r="B121" s="214"/>
      <c r="C121" s="465" t="s">
        <v>161</v>
      </c>
      <c r="D121" s="466"/>
      <c r="E121" s="466"/>
      <c r="F121" s="466"/>
      <c r="G121" s="466"/>
      <c r="H121" s="466"/>
      <c r="I121" s="466"/>
      <c r="J121" s="466"/>
      <c r="K121" s="466"/>
      <c r="L121" s="466"/>
      <c r="M121" s="466"/>
      <c r="N121" s="466"/>
      <c r="O121" s="466"/>
      <c r="P121" s="466"/>
      <c r="Q121" s="466"/>
      <c r="R121" s="466"/>
      <c r="S121" s="466"/>
      <c r="T121" s="466"/>
      <c r="U121" s="466"/>
      <c r="V121" s="466"/>
      <c r="W121" s="466"/>
      <c r="X121" s="466"/>
      <c r="Y121" s="466"/>
      <c r="Z121" s="466"/>
      <c r="AA121" s="466"/>
      <c r="AB121" s="466"/>
      <c r="AC121" s="467"/>
      <c r="AD121" s="354"/>
      <c r="AE121" s="355"/>
      <c r="AF121" s="355"/>
      <c r="AG121" s="355"/>
      <c r="AH121" s="355"/>
      <c r="AI121" s="355"/>
      <c r="AJ121" s="356"/>
    </row>
    <row r="122" spans="1:36" ht="12.75">
      <c r="A122" s="316" t="s">
        <v>127</v>
      </c>
      <c r="B122" s="316"/>
      <c r="C122" s="316"/>
      <c r="D122" s="316"/>
      <c r="E122" s="316"/>
      <c r="F122" s="316"/>
      <c r="G122" s="316"/>
      <c r="H122" s="316"/>
      <c r="I122" s="316"/>
      <c r="J122" s="316"/>
      <c r="K122" s="316"/>
      <c r="L122" s="316"/>
      <c r="M122" s="316"/>
      <c r="N122" s="316"/>
      <c r="O122" s="316"/>
      <c r="P122" s="316"/>
      <c r="Q122" s="316"/>
      <c r="R122" s="316"/>
      <c r="S122" s="316"/>
      <c r="T122" s="316"/>
      <c r="U122" s="316"/>
      <c r="V122" s="316"/>
      <c r="W122" s="316"/>
      <c r="X122" s="316"/>
      <c r="Y122" s="316"/>
      <c r="Z122" s="316"/>
      <c r="AA122" s="316"/>
      <c r="AB122" s="316"/>
      <c r="AC122" s="317"/>
      <c r="AD122" s="318">
        <f>SUM(AD121:AJ121)</f>
        <v>0</v>
      </c>
      <c r="AE122" s="319"/>
      <c r="AF122" s="319"/>
      <c r="AG122" s="319"/>
      <c r="AH122" s="319"/>
      <c r="AI122" s="319"/>
      <c r="AJ122" s="320"/>
    </row>
    <row r="123" spans="1:36" ht="7.5" customHeight="1">
      <c r="A123" s="299"/>
      <c r="B123" s="299"/>
      <c r="C123" s="299"/>
      <c r="D123" s="299"/>
      <c r="E123" s="299"/>
      <c r="F123" s="299"/>
      <c r="G123" s="299"/>
      <c r="H123" s="299"/>
      <c r="I123" s="299"/>
      <c r="J123" s="299"/>
      <c r="K123" s="299"/>
      <c r="L123" s="299"/>
      <c r="M123" s="299"/>
      <c r="N123" s="299"/>
      <c r="O123" s="299"/>
      <c r="P123" s="299"/>
      <c r="Q123" s="299"/>
      <c r="R123" s="299"/>
      <c r="S123" s="299"/>
      <c r="T123" s="299"/>
      <c r="U123" s="299"/>
      <c r="V123" s="299"/>
      <c r="W123" s="299"/>
      <c r="X123" s="299"/>
      <c r="Y123" s="299"/>
      <c r="Z123" s="299"/>
      <c r="AA123" s="299"/>
      <c r="AB123" s="299"/>
      <c r="AC123" s="299"/>
      <c r="AD123" s="299"/>
      <c r="AE123" s="299"/>
      <c r="AF123" s="299"/>
      <c r="AG123" s="299"/>
      <c r="AH123" s="299"/>
      <c r="AI123" s="299"/>
      <c r="AJ123" s="299"/>
    </row>
    <row r="124" spans="1:36" ht="12.75">
      <c r="A124" s="462" t="s">
        <v>162</v>
      </c>
      <c r="B124" s="463"/>
      <c r="C124" s="463"/>
      <c r="D124" s="463"/>
      <c r="E124" s="463"/>
      <c r="F124" s="463"/>
      <c r="G124" s="463"/>
      <c r="H124" s="463"/>
      <c r="I124" s="463"/>
      <c r="J124" s="463"/>
      <c r="K124" s="463"/>
      <c r="L124" s="463"/>
      <c r="M124" s="463"/>
      <c r="N124" s="463"/>
      <c r="O124" s="463"/>
      <c r="P124" s="463"/>
      <c r="Q124" s="463"/>
      <c r="R124" s="463"/>
      <c r="S124" s="463"/>
      <c r="T124" s="463"/>
      <c r="U124" s="463"/>
      <c r="V124" s="463"/>
      <c r="W124" s="463"/>
      <c r="X124" s="463"/>
      <c r="Y124" s="463"/>
      <c r="Z124" s="463"/>
      <c r="AA124" s="463"/>
      <c r="AB124" s="463"/>
      <c r="AC124" s="463"/>
      <c r="AD124" s="463"/>
      <c r="AE124" s="463"/>
      <c r="AF124" s="463"/>
      <c r="AG124" s="463"/>
      <c r="AH124" s="463"/>
      <c r="AI124" s="463"/>
      <c r="AJ124" s="464"/>
    </row>
    <row r="125" spans="1:36" ht="12.75">
      <c r="A125" s="459">
        <v>4</v>
      </c>
      <c r="B125" s="460"/>
      <c r="C125" s="459" t="s">
        <v>163</v>
      </c>
      <c r="D125" s="461"/>
      <c r="E125" s="461"/>
      <c r="F125" s="461"/>
      <c r="G125" s="461"/>
      <c r="H125" s="461"/>
      <c r="I125" s="461"/>
      <c r="J125" s="461"/>
      <c r="K125" s="461"/>
      <c r="L125" s="461"/>
      <c r="M125" s="461"/>
      <c r="N125" s="461"/>
      <c r="O125" s="461"/>
      <c r="P125" s="461"/>
      <c r="Q125" s="461"/>
      <c r="R125" s="461"/>
      <c r="S125" s="461"/>
      <c r="T125" s="461"/>
      <c r="U125" s="461"/>
      <c r="V125" s="461"/>
      <c r="W125" s="461"/>
      <c r="X125" s="461"/>
      <c r="Y125" s="461"/>
      <c r="Z125" s="461"/>
      <c r="AA125" s="461"/>
      <c r="AB125" s="461"/>
      <c r="AC125" s="460"/>
      <c r="AD125" s="459" t="s">
        <v>115</v>
      </c>
      <c r="AE125" s="461"/>
      <c r="AF125" s="461"/>
      <c r="AG125" s="461"/>
      <c r="AH125" s="461"/>
      <c r="AI125" s="461"/>
      <c r="AJ125" s="460"/>
    </row>
    <row r="126" spans="1:36" ht="12.75">
      <c r="A126" s="314" t="s">
        <v>14</v>
      </c>
      <c r="B126" s="214"/>
      <c r="C126" s="301" t="s">
        <v>156</v>
      </c>
      <c r="D126" s="302"/>
      <c r="E126" s="302"/>
      <c r="F126" s="302"/>
      <c r="G126" s="302"/>
      <c r="H126" s="302"/>
      <c r="I126" s="302"/>
      <c r="J126" s="302"/>
      <c r="K126" s="302"/>
      <c r="L126" s="302"/>
      <c r="M126" s="302"/>
      <c r="N126" s="302"/>
      <c r="O126" s="302"/>
      <c r="P126" s="302"/>
      <c r="Q126" s="302"/>
      <c r="R126" s="302"/>
      <c r="S126" s="302"/>
      <c r="T126" s="302"/>
      <c r="U126" s="302"/>
      <c r="V126" s="302"/>
      <c r="W126" s="302"/>
      <c r="X126" s="302"/>
      <c r="Y126" s="302"/>
      <c r="Z126" s="302"/>
      <c r="AA126" s="302"/>
      <c r="AB126" s="302"/>
      <c r="AC126" s="303"/>
      <c r="AD126" s="354">
        <f>AD117</f>
        <v>163.562612</v>
      </c>
      <c r="AE126" s="355"/>
      <c r="AF126" s="355"/>
      <c r="AG126" s="355"/>
      <c r="AH126" s="355"/>
      <c r="AI126" s="355"/>
      <c r="AJ126" s="356"/>
    </row>
    <row r="127" spans="1:36" ht="12.75">
      <c r="A127" s="314" t="s">
        <v>20</v>
      </c>
      <c r="B127" s="214"/>
      <c r="C127" s="301" t="s">
        <v>9</v>
      </c>
      <c r="D127" s="302"/>
      <c r="E127" s="302"/>
      <c r="F127" s="302"/>
      <c r="G127" s="302"/>
      <c r="H127" s="302"/>
      <c r="I127" s="302"/>
      <c r="J127" s="302"/>
      <c r="K127" s="302"/>
      <c r="L127" s="302"/>
      <c r="M127" s="302"/>
      <c r="N127" s="302"/>
      <c r="O127" s="302"/>
      <c r="P127" s="302"/>
      <c r="Q127" s="302"/>
      <c r="R127" s="302"/>
      <c r="S127" s="302"/>
      <c r="T127" s="302"/>
      <c r="U127" s="302"/>
      <c r="V127" s="302"/>
      <c r="W127" s="302"/>
      <c r="X127" s="302"/>
      <c r="Y127" s="302"/>
      <c r="Z127" s="302"/>
      <c r="AA127" s="302"/>
      <c r="AB127" s="302"/>
      <c r="AC127" s="303"/>
      <c r="AD127" s="354">
        <f>AD122</f>
        <v>0</v>
      </c>
      <c r="AE127" s="355"/>
      <c r="AF127" s="355"/>
      <c r="AG127" s="355"/>
      <c r="AH127" s="355"/>
      <c r="AI127" s="355"/>
      <c r="AJ127" s="356"/>
    </row>
    <row r="128" spans="1:36" ht="12.75">
      <c r="A128" s="316" t="s">
        <v>127</v>
      </c>
      <c r="B128" s="316"/>
      <c r="C128" s="316"/>
      <c r="D128" s="316"/>
      <c r="E128" s="316"/>
      <c r="F128" s="316"/>
      <c r="G128" s="316"/>
      <c r="H128" s="316"/>
      <c r="I128" s="316"/>
      <c r="J128" s="316"/>
      <c r="K128" s="316"/>
      <c r="L128" s="316"/>
      <c r="M128" s="316"/>
      <c r="N128" s="316"/>
      <c r="O128" s="316"/>
      <c r="P128" s="316"/>
      <c r="Q128" s="316"/>
      <c r="R128" s="316"/>
      <c r="S128" s="316"/>
      <c r="T128" s="316"/>
      <c r="U128" s="316"/>
      <c r="V128" s="316"/>
      <c r="W128" s="316"/>
      <c r="X128" s="316"/>
      <c r="Y128" s="316"/>
      <c r="Z128" s="316"/>
      <c r="AA128" s="316"/>
      <c r="AB128" s="316"/>
      <c r="AC128" s="317"/>
      <c r="AD128" s="318">
        <f>SUM(AD126:AJ127)</f>
        <v>163.562612</v>
      </c>
      <c r="AE128" s="319"/>
      <c r="AF128" s="319"/>
      <c r="AG128" s="319"/>
      <c r="AH128" s="319"/>
      <c r="AI128" s="319"/>
      <c r="AJ128" s="320"/>
    </row>
    <row r="129" spans="1:36" ht="8.25" customHeight="1">
      <c r="A129" s="299"/>
      <c r="B129" s="299"/>
      <c r="C129" s="299"/>
      <c r="D129" s="299"/>
      <c r="E129" s="299"/>
      <c r="F129" s="299"/>
      <c r="G129" s="299"/>
      <c r="H129" s="299"/>
      <c r="I129" s="299"/>
      <c r="J129" s="299"/>
      <c r="K129" s="299"/>
      <c r="L129" s="299"/>
      <c r="M129" s="299"/>
      <c r="N129" s="299"/>
      <c r="O129" s="299"/>
      <c r="P129" s="299"/>
      <c r="Q129" s="299"/>
      <c r="R129" s="299"/>
      <c r="S129" s="299"/>
      <c r="T129" s="299"/>
      <c r="U129" s="299"/>
      <c r="V129" s="299"/>
      <c r="W129" s="299"/>
      <c r="X129" s="299"/>
      <c r="Y129" s="299"/>
      <c r="Z129" s="299"/>
      <c r="AA129" s="299"/>
      <c r="AB129" s="299"/>
      <c r="AC129" s="299"/>
      <c r="AD129" s="299"/>
      <c r="AE129" s="299"/>
      <c r="AF129" s="299"/>
      <c r="AG129" s="299"/>
      <c r="AH129" s="299"/>
      <c r="AI129" s="299"/>
      <c r="AJ129" s="299"/>
    </row>
    <row r="130" spans="1:36" ht="12.75" customHeight="1">
      <c r="A130" s="450" t="s">
        <v>164</v>
      </c>
      <c r="B130" s="451"/>
      <c r="C130" s="451"/>
      <c r="D130" s="451"/>
      <c r="E130" s="451"/>
      <c r="F130" s="451"/>
      <c r="G130" s="451"/>
      <c r="H130" s="451"/>
      <c r="I130" s="451"/>
      <c r="J130" s="451"/>
      <c r="K130" s="451"/>
      <c r="L130" s="451"/>
      <c r="M130" s="451"/>
      <c r="N130" s="451"/>
      <c r="O130" s="451"/>
      <c r="P130" s="451"/>
      <c r="Q130" s="451"/>
      <c r="R130" s="451"/>
      <c r="S130" s="451"/>
      <c r="T130" s="451"/>
      <c r="U130" s="451"/>
      <c r="V130" s="451"/>
      <c r="W130" s="451"/>
      <c r="X130" s="451"/>
      <c r="Y130" s="451"/>
      <c r="Z130" s="451"/>
      <c r="AA130" s="451"/>
      <c r="AB130" s="451"/>
      <c r="AC130" s="451"/>
      <c r="AD130" s="451"/>
      <c r="AE130" s="451"/>
      <c r="AF130" s="451"/>
      <c r="AG130" s="451"/>
      <c r="AH130" s="451"/>
      <c r="AI130" s="451"/>
      <c r="AJ130" s="452"/>
    </row>
    <row r="131" spans="1:36" ht="14.25" customHeight="1">
      <c r="A131" s="459">
        <v>3</v>
      </c>
      <c r="B131" s="460"/>
      <c r="C131" s="50" t="s">
        <v>12</v>
      </c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2"/>
      <c r="AD131" s="459" t="s">
        <v>115</v>
      </c>
      <c r="AE131" s="461"/>
      <c r="AF131" s="461"/>
      <c r="AG131" s="461"/>
      <c r="AH131" s="461"/>
      <c r="AI131" s="461"/>
      <c r="AJ131" s="460"/>
    </row>
    <row r="132" spans="1:36" ht="13.5" customHeight="1">
      <c r="A132" s="314" t="s">
        <v>0</v>
      </c>
      <c r="B132" s="214"/>
      <c r="C132" s="53" t="s">
        <v>165</v>
      </c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213"/>
      <c r="Z132" s="213"/>
      <c r="AA132" s="213"/>
      <c r="AB132" s="213"/>
      <c r="AC132" s="214"/>
      <c r="AD132" s="453">
        <f>'Fardamentos e EPIs CIVIL'!H21/3</f>
        <v>114.65833333333332</v>
      </c>
      <c r="AE132" s="454"/>
      <c r="AF132" s="454"/>
      <c r="AG132" s="454"/>
      <c r="AH132" s="454"/>
      <c r="AI132" s="454"/>
      <c r="AJ132" s="455"/>
    </row>
    <row r="133" spans="1:36" ht="12" customHeight="1">
      <c r="A133" s="314" t="s">
        <v>1</v>
      </c>
      <c r="B133" s="214"/>
      <c r="C133" s="53" t="s">
        <v>13</v>
      </c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213"/>
      <c r="Z133" s="213"/>
      <c r="AA133" s="213"/>
      <c r="AB133" s="213"/>
      <c r="AC133" s="214"/>
      <c r="AD133" s="453"/>
      <c r="AE133" s="454"/>
      <c r="AF133" s="454"/>
      <c r="AG133" s="454"/>
      <c r="AH133" s="454"/>
      <c r="AI133" s="454"/>
      <c r="AJ133" s="455"/>
    </row>
    <row r="134" spans="1:36" ht="12" customHeight="1">
      <c r="A134" s="456" t="s">
        <v>2</v>
      </c>
      <c r="B134" s="457"/>
      <c r="C134" s="126" t="s">
        <v>166</v>
      </c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458"/>
      <c r="Z134" s="458"/>
      <c r="AA134" s="458"/>
      <c r="AB134" s="458"/>
      <c r="AC134" s="457"/>
      <c r="AD134" s="453">
        <v>78.88</v>
      </c>
      <c r="AE134" s="454"/>
      <c r="AF134" s="454"/>
      <c r="AG134" s="454"/>
      <c r="AH134" s="454"/>
      <c r="AI134" s="454"/>
      <c r="AJ134" s="455"/>
    </row>
    <row r="135" spans="1:36" ht="13.5" customHeight="1">
      <c r="A135" s="315" t="s">
        <v>22</v>
      </c>
      <c r="B135" s="316"/>
      <c r="C135" s="316"/>
      <c r="D135" s="316"/>
      <c r="E135" s="316"/>
      <c r="F135" s="316"/>
      <c r="G135" s="316"/>
      <c r="H135" s="316"/>
      <c r="I135" s="316"/>
      <c r="J135" s="316"/>
      <c r="K135" s="316"/>
      <c r="L135" s="316"/>
      <c r="M135" s="316"/>
      <c r="N135" s="316"/>
      <c r="O135" s="316"/>
      <c r="P135" s="316"/>
      <c r="Q135" s="316"/>
      <c r="R135" s="316"/>
      <c r="S135" s="316"/>
      <c r="T135" s="316"/>
      <c r="U135" s="316"/>
      <c r="V135" s="316"/>
      <c r="W135" s="316"/>
      <c r="X135" s="316"/>
      <c r="Y135" s="316"/>
      <c r="Z135" s="316"/>
      <c r="AA135" s="316"/>
      <c r="AB135" s="316"/>
      <c r="AC135" s="317"/>
      <c r="AD135" s="318">
        <f>SUM(AD132:AJ134)</f>
        <v>193.5383333333333</v>
      </c>
      <c r="AE135" s="319"/>
      <c r="AF135" s="319"/>
      <c r="AG135" s="319"/>
      <c r="AH135" s="319"/>
      <c r="AI135" s="319"/>
      <c r="AJ135" s="320"/>
    </row>
    <row r="136" spans="1:36" ht="9" customHeight="1"/>
    <row r="137" spans="1:36" ht="15.75" customHeight="1">
      <c r="A137" s="450" t="s">
        <v>167</v>
      </c>
      <c r="B137" s="451"/>
      <c r="C137" s="451"/>
      <c r="D137" s="451"/>
      <c r="E137" s="451"/>
      <c r="F137" s="451"/>
      <c r="G137" s="451"/>
      <c r="H137" s="451"/>
      <c r="I137" s="451"/>
      <c r="J137" s="451"/>
      <c r="K137" s="451"/>
      <c r="L137" s="451"/>
      <c r="M137" s="451"/>
      <c r="N137" s="451"/>
      <c r="O137" s="451"/>
      <c r="P137" s="451"/>
      <c r="Q137" s="451"/>
      <c r="R137" s="451"/>
      <c r="S137" s="451"/>
      <c r="T137" s="451"/>
      <c r="U137" s="451"/>
      <c r="V137" s="451"/>
      <c r="W137" s="451"/>
      <c r="X137" s="451"/>
      <c r="Y137" s="451"/>
      <c r="Z137" s="451"/>
      <c r="AA137" s="451"/>
      <c r="AB137" s="451"/>
      <c r="AC137" s="451"/>
      <c r="AD137" s="451"/>
      <c r="AE137" s="451"/>
      <c r="AF137" s="451"/>
      <c r="AG137" s="451"/>
      <c r="AH137" s="451"/>
      <c r="AI137" s="451"/>
      <c r="AJ137" s="452"/>
    </row>
    <row r="138" spans="1:36" ht="13.5" customHeight="1">
      <c r="A138" s="327">
        <v>5</v>
      </c>
      <c r="B138" s="329"/>
      <c r="C138" s="345" t="s">
        <v>168</v>
      </c>
      <c r="D138" s="346"/>
      <c r="E138" s="346"/>
      <c r="F138" s="346"/>
      <c r="G138" s="346"/>
      <c r="H138" s="346"/>
      <c r="I138" s="346"/>
      <c r="J138" s="346"/>
      <c r="K138" s="346"/>
      <c r="L138" s="346"/>
      <c r="M138" s="346"/>
      <c r="N138" s="346"/>
      <c r="O138" s="346"/>
      <c r="P138" s="346"/>
      <c r="Q138" s="346"/>
      <c r="R138" s="346"/>
      <c r="S138" s="346"/>
      <c r="T138" s="346"/>
      <c r="U138" s="346"/>
      <c r="V138" s="346"/>
      <c r="W138" s="346"/>
      <c r="X138" s="347"/>
      <c r="Y138" s="327" t="s">
        <v>15</v>
      </c>
      <c r="Z138" s="328"/>
      <c r="AA138" s="328"/>
      <c r="AB138" s="328"/>
      <c r="AC138" s="329"/>
      <c r="AD138" s="327" t="s">
        <v>115</v>
      </c>
      <c r="AE138" s="328"/>
      <c r="AF138" s="328"/>
      <c r="AG138" s="328"/>
      <c r="AH138" s="328"/>
      <c r="AI138" s="328"/>
      <c r="AJ138" s="329"/>
    </row>
    <row r="139" spans="1:36" ht="13.5" customHeight="1">
      <c r="A139" s="314" t="s">
        <v>0</v>
      </c>
      <c r="B139" s="214"/>
      <c r="C139" s="301" t="s">
        <v>169</v>
      </c>
      <c r="D139" s="302"/>
      <c r="E139" s="302"/>
      <c r="F139" s="302"/>
      <c r="G139" s="302"/>
      <c r="H139" s="302"/>
      <c r="I139" s="302"/>
      <c r="J139" s="302"/>
      <c r="K139" s="302"/>
      <c r="L139" s="302"/>
      <c r="M139" s="302"/>
      <c r="N139" s="302"/>
      <c r="O139" s="302"/>
      <c r="P139" s="302"/>
      <c r="Q139" s="302"/>
      <c r="R139" s="302"/>
      <c r="S139" s="302"/>
      <c r="T139" s="302"/>
      <c r="U139" s="302"/>
      <c r="V139" s="302"/>
      <c r="W139" s="302"/>
      <c r="X139" s="303"/>
      <c r="Y139" s="336">
        <v>0.06</v>
      </c>
      <c r="Z139" s="337"/>
      <c r="AA139" s="337"/>
      <c r="AB139" s="337"/>
      <c r="AC139" s="338"/>
      <c r="AD139" s="333">
        <f>($AD$135+$AD$96+$AD$106+$AD$128+$AD$62)*Y139</f>
        <v>200.29845991999997</v>
      </c>
      <c r="AE139" s="334"/>
      <c r="AF139" s="334"/>
      <c r="AG139" s="334"/>
      <c r="AH139" s="334"/>
      <c r="AI139" s="334"/>
      <c r="AJ139" s="335"/>
    </row>
    <row r="140" spans="1:36" ht="15.75" customHeight="1">
      <c r="A140" s="314" t="s">
        <v>1</v>
      </c>
      <c r="B140" s="214"/>
      <c r="C140" s="301" t="s">
        <v>25</v>
      </c>
      <c r="D140" s="302"/>
      <c r="E140" s="302"/>
      <c r="F140" s="302"/>
      <c r="G140" s="302"/>
      <c r="H140" s="302"/>
      <c r="I140" s="302"/>
      <c r="J140" s="302"/>
      <c r="K140" s="302"/>
      <c r="L140" s="302"/>
      <c r="M140" s="302"/>
      <c r="N140" s="302"/>
      <c r="O140" s="302"/>
      <c r="P140" s="302"/>
      <c r="Q140" s="302"/>
      <c r="R140" s="302"/>
      <c r="S140" s="302"/>
      <c r="T140" s="302"/>
      <c r="U140" s="302"/>
      <c r="V140" s="302"/>
      <c r="W140" s="302"/>
      <c r="X140" s="303"/>
      <c r="Y140" s="336">
        <v>6.7900000000000002E-2</v>
      </c>
      <c r="Z140" s="337"/>
      <c r="AA140" s="337"/>
      <c r="AB140" s="337"/>
      <c r="AC140" s="338"/>
      <c r="AD140" s="333">
        <f>($AD$135+$AD$96+$AD$106+$AD$128+$AD$62)*Y140</f>
        <v>226.67109047613332</v>
      </c>
      <c r="AE140" s="334"/>
      <c r="AF140" s="334"/>
      <c r="AG140" s="334"/>
      <c r="AH140" s="334"/>
      <c r="AI140" s="334"/>
      <c r="AJ140" s="335"/>
    </row>
    <row r="141" spans="1:36" ht="13.5" customHeight="1">
      <c r="A141" s="53"/>
      <c r="B141" s="55"/>
      <c r="C141" s="339" t="s">
        <v>170</v>
      </c>
      <c r="D141" s="340"/>
      <c r="E141" s="340"/>
      <c r="F141" s="340"/>
      <c r="G141" s="340"/>
      <c r="H141" s="340"/>
      <c r="I141" s="340"/>
      <c r="J141" s="340"/>
      <c r="K141" s="340"/>
      <c r="L141" s="340"/>
      <c r="M141" s="340"/>
      <c r="N141" s="340"/>
      <c r="O141" s="340"/>
      <c r="P141" s="340"/>
      <c r="Q141" s="340"/>
      <c r="R141" s="340"/>
      <c r="S141" s="340"/>
      <c r="T141" s="340"/>
      <c r="U141" s="340"/>
      <c r="V141" s="340"/>
      <c r="W141" s="340"/>
      <c r="X141" s="341"/>
      <c r="Y141" s="56"/>
      <c r="Z141" s="57"/>
      <c r="AA141" s="57"/>
      <c r="AB141" s="57"/>
      <c r="AC141" s="58"/>
      <c r="AD141" s="59"/>
      <c r="AE141" s="60"/>
      <c r="AF141" s="60"/>
      <c r="AG141" s="60"/>
      <c r="AH141" s="60"/>
      <c r="AI141" s="60"/>
      <c r="AJ141" s="61"/>
    </row>
    <row r="142" spans="1:36" ht="13.5" customHeight="1">
      <c r="A142" s="314" t="s">
        <v>2</v>
      </c>
      <c r="B142" s="214"/>
      <c r="C142" s="301" t="s">
        <v>26</v>
      </c>
      <c r="D142" s="302"/>
      <c r="E142" s="302"/>
      <c r="F142" s="302"/>
      <c r="G142" s="302"/>
      <c r="H142" s="302"/>
      <c r="I142" s="302"/>
      <c r="J142" s="302"/>
      <c r="K142" s="302"/>
      <c r="L142" s="302"/>
      <c r="M142" s="302"/>
      <c r="N142" s="302"/>
      <c r="O142" s="302"/>
      <c r="P142" s="302"/>
      <c r="Q142" s="302"/>
      <c r="R142" s="302"/>
      <c r="S142" s="302"/>
      <c r="T142" s="302"/>
      <c r="U142" s="302"/>
      <c r="V142" s="302"/>
      <c r="W142" s="302"/>
      <c r="X142" s="303"/>
      <c r="Y142" s="56"/>
      <c r="Z142" s="57"/>
      <c r="AA142" s="57"/>
      <c r="AB142" s="57"/>
      <c r="AC142" s="58"/>
      <c r="AD142" s="59"/>
      <c r="AE142" s="60"/>
      <c r="AF142" s="60"/>
      <c r="AG142" s="60"/>
      <c r="AH142" s="60"/>
      <c r="AI142" s="60"/>
      <c r="AJ142" s="61"/>
    </row>
    <row r="143" spans="1:36" ht="13.5" customHeight="1">
      <c r="A143" s="314" t="s">
        <v>27</v>
      </c>
      <c r="B143" s="214"/>
      <c r="C143" s="314" t="s">
        <v>29</v>
      </c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  <c r="U143" s="213"/>
      <c r="V143" s="213"/>
      <c r="W143" s="213"/>
      <c r="X143" s="214"/>
      <c r="Y143" s="336">
        <v>0.03</v>
      </c>
      <c r="Z143" s="337"/>
      <c r="AA143" s="337"/>
      <c r="AB143" s="337"/>
      <c r="AC143" s="338"/>
      <c r="AD143" s="333">
        <f>AD158*Y143</f>
        <v>123.65442416188723</v>
      </c>
      <c r="AE143" s="334"/>
      <c r="AF143" s="334"/>
      <c r="AG143" s="334"/>
      <c r="AH143" s="334"/>
      <c r="AI143" s="334"/>
      <c r="AJ143" s="335"/>
    </row>
    <row r="144" spans="1:36" ht="13.5" customHeight="1">
      <c r="A144" s="314" t="s">
        <v>28</v>
      </c>
      <c r="B144" s="214"/>
      <c r="C144" s="314" t="s">
        <v>171</v>
      </c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13"/>
      <c r="U144" s="213"/>
      <c r="V144" s="213"/>
      <c r="W144" s="213"/>
      <c r="X144" s="214"/>
      <c r="Y144" s="336">
        <v>6.4999999999999997E-3</v>
      </c>
      <c r="Z144" s="337"/>
      <c r="AA144" s="337"/>
      <c r="AB144" s="337"/>
      <c r="AC144" s="338"/>
      <c r="AD144" s="333">
        <f>AD158*Y144</f>
        <v>26.791791901742233</v>
      </c>
      <c r="AE144" s="334"/>
      <c r="AF144" s="334"/>
      <c r="AG144" s="334"/>
      <c r="AH144" s="334"/>
      <c r="AI144" s="334"/>
      <c r="AJ144" s="335"/>
    </row>
    <row r="145" spans="1:36" ht="14.25" customHeight="1">
      <c r="A145" s="314" t="s">
        <v>30</v>
      </c>
      <c r="B145" s="214"/>
      <c r="C145" s="314" t="s">
        <v>172</v>
      </c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  <c r="U145" s="213"/>
      <c r="V145" s="213"/>
      <c r="W145" s="213"/>
      <c r="X145" s="214"/>
      <c r="Y145" s="336">
        <v>0.05</v>
      </c>
      <c r="Z145" s="337"/>
      <c r="AA145" s="337"/>
      <c r="AB145" s="337"/>
      <c r="AC145" s="338"/>
      <c r="AD145" s="333">
        <f>AD158*Y145</f>
        <v>206.09070693647874</v>
      </c>
      <c r="AE145" s="334"/>
      <c r="AF145" s="334"/>
      <c r="AG145" s="334"/>
      <c r="AH145" s="334"/>
      <c r="AI145" s="334"/>
      <c r="AJ145" s="335"/>
    </row>
    <row r="146" spans="1:36" ht="13.5" customHeight="1">
      <c r="A146" s="315" t="s">
        <v>22</v>
      </c>
      <c r="B146" s="316"/>
      <c r="C146" s="316"/>
      <c r="D146" s="316"/>
      <c r="E146" s="316"/>
      <c r="F146" s="316"/>
      <c r="G146" s="316"/>
      <c r="H146" s="316"/>
      <c r="I146" s="316"/>
      <c r="J146" s="316"/>
      <c r="K146" s="316"/>
      <c r="L146" s="316"/>
      <c r="M146" s="316"/>
      <c r="N146" s="316"/>
      <c r="O146" s="316"/>
      <c r="P146" s="316"/>
      <c r="Q146" s="316"/>
      <c r="R146" s="316"/>
      <c r="S146" s="316"/>
      <c r="T146" s="316"/>
      <c r="U146" s="316"/>
      <c r="V146" s="316"/>
      <c r="W146" s="316"/>
      <c r="X146" s="316"/>
      <c r="Y146" s="316"/>
      <c r="Z146" s="316"/>
      <c r="AA146" s="316"/>
      <c r="AB146" s="316"/>
      <c r="AC146" s="317"/>
      <c r="AD146" s="321">
        <f>SUM(AD139:AJ145)</f>
        <v>783.50647339624152</v>
      </c>
      <c r="AE146" s="322"/>
      <c r="AF146" s="322"/>
      <c r="AG146" s="322"/>
      <c r="AH146" s="322"/>
      <c r="AI146" s="322"/>
      <c r="AJ146" s="323"/>
    </row>
    <row r="147" spans="1:36" ht="8.25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3"/>
      <c r="Z147" s="63"/>
      <c r="AA147" s="63"/>
      <c r="AB147" s="63"/>
      <c r="AC147" s="63"/>
      <c r="AD147" s="64"/>
      <c r="AE147" s="64"/>
      <c r="AF147" s="64"/>
      <c r="AG147" s="64"/>
      <c r="AH147" s="64"/>
      <c r="AI147" s="64"/>
      <c r="AJ147" s="64"/>
    </row>
    <row r="148" spans="1:36" ht="15" customHeight="1">
      <c r="A148" s="324" t="s">
        <v>173</v>
      </c>
      <c r="B148" s="325"/>
      <c r="C148" s="325"/>
      <c r="D148" s="325"/>
      <c r="E148" s="325"/>
      <c r="F148" s="325"/>
      <c r="G148" s="325"/>
      <c r="H148" s="325"/>
      <c r="I148" s="325"/>
      <c r="J148" s="325"/>
      <c r="K148" s="325"/>
      <c r="L148" s="325"/>
      <c r="M148" s="325"/>
      <c r="N148" s="325"/>
      <c r="O148" s="325"/>
      <c r="P148" s="325"/>
      <c r="Q148" s="325"/>
      <c r="R148" s="325"/>
      <c r="S148" s="325"/>
      <c r="T148" s="325"/>
      <c r="U148" s="325"/>
      <c r="V148" s="325"/>
      <c r="W148" s="325"/>
      <c r="X148" s="325"/>
      <c r="Y148" s="325"/>
      <c r="Z148" s="325"/>
      <c r="AA148" s="325"/>
      <c r="AB148" s="325"/>
      <c r="AC148" s="325"/>
      <c r="AD148" s="325"/>
      <c r="AE148" s="325"/>
      <c r="AF148" s="325"/>
      <c r="AG148" s="325"/>
      <c r="AH148" s="325"/>
      <c r="AI148" s="325"/>
      <c r="AJ148" s="326"/>
    </row>
    <row r="149" spans="1:36" ht="5.25" customHeight="1">
      <c r="A149" s="65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7"/>
    </row>
    <row r="150" spans="1:36" ht="12" customHeight="1">
      <c r="A150" s="327" t="s">
        <v>174</v>
      </c>
      <c r="B150" s="328"/>
      <c r="C150" s="328"/>
      <c r="D150" s="328"/>
      <c r="E150" s="328"/>
      <c r="F150" s="328"/>
      <c r="G150" s="328"/>
      <c r="H150" s="328"/>
      <c r="I150" s="328"/>
      <c r="J150" s="328"/>
      <c r="K150" s="328"/>
      <c r="L150" s="328"/>
      <c r="M150" s="328"/>
      <c r="N150" s="328"/>
      <c r="O150" s="328"/>
      <c r="P150" s="328"/>
      <c r="Q150" s="328"/>
      <c r="R150" s="328"/>
      <c r="S150" s="328"/>
      <c r="T150" s="328"/>
      <c r="U150" s="328"/>
      <c r="V150" s="328"/>
      <c r="W150" s="328"/>
      <c r="X150" s="328"/>
      <c r="Y150" s="328"/>
      <c r="Z150" s="328"/>
      <c r="AA150" s="328"/>
      <c r="AB150" s="328"/>
      <c r="AC150" s="329"/>
      <c r="AD150" s="330" t="s">
        <v>115</v>
      </c>
      <c r="AE150" s="331"/>
      <c r="AF150" s="331"/>
      <c r="AG150" s="331"/>
      <c r="AH150" s="331"/>
      <c r="AI150" s="331"/>
      <c r="AJ150" s="332"/>
    </row>
    <row r="151" spans="1:36" ht="12" customHeight="1">
      <c r="A151" s="314" t="s">
        <v>0</v>
      </c>
      <c r="B151" s="214"/>
      <c r="C151" s="301" t="s">
        <v>175</v>
      </c>
      <c r="D151" s="302"/>
      <c r="E151" s="302"/>
      <c r="F151" s="302"/>
      <c r="G151" s="302"/>
      <c r="H151" s="302"/>
      <c r="I151" s="302"/>
      <c r="J151" s="302"/>
      <c r="K151" s="302"/>
      <c r="L151" s="302"/>
      <c r="M151" s="302"/>
      <c r="N151" s="302"/>
      <c r="O151" s="302"/>
      <c r="P151" s="302"/>
      <c r="Q151" s="302"/>
      <c r="R151" s="302"/>
      <c r="S151" s="302"/>
      <c r="T151" s="302"/>
      <c r="U151" s="302"/>
      <c r="V151" s="302"/>
      <c r="W151" s="302"/>
      <c r="X151" s="302"/>
      <c r="Y151" s="302"/>
      <c r="Z151" s="302"/>
      <c r="AA151" s="302"/>
      <c r="AB151" s="302"/>
      <c r="AC151" s="303"/>
      <c r="AD151" s="311">
        <f>AD$62</f>
        <v>1750</v>
      </c>
      <c r="AE151" s="312"/>
      <c r="AF151" s="312"/>
      <c r="AG151" s="312"/>
      <c r="AH151" s="312"/>
      <c r="AI151" s="312"/>
      <c r="AJ151" s="313"/>
    </row>
    <row r="152" spans="1:36" ht="12" customHeight="1">
      <c r="A152" s="314" t="s">
        <v>1</v>
      </c>
      <c r="B152" s="214"/>
      <c r="C152" s="301" t="s">
        <v>176</v>
      </c>
      <c r="D152" s="302"/>
      <c r="E152" s="302"/>
      <c r="F152" s="302"/>
      <c r="G152" s="302"/>
      <c r="H152" s="302"/>
      <c r="I152" s="302"/>
      <c r="J152" s="302"/>
      <c r="K152" s="302"/>
      <c r="L152" s="302"/>
      <c r="M152" s="302"/>
      <c r="N152" s="302"/>
      <c r="O152" s="302"/>
      <c r="P152" s="302"/>
      <c r="Q152" s="302"/>
      <c r="R152" s="302"/>
      <c r="S152" s="302"/>
      <c r="T152" s="302"/>
      <c r="U152" s="302"/>
      <c r="V152" s="302"/>
      <c r="W152" s="302"/>
      <c r="X152" s="302"/>
      <c r="Y152" s="302"/>
      <c r="Z152" s="302"/>
      <c r="AA152" s="302"/>
      <c r="AB152" s="302"/>
      <c r="AC152" s="303"/>
      <c r="AD152" s="311">
        <f>AD96</f>
        <v>1180.14204</v>
      </c>
      <c r="AE152" s="312"/>
      <c r="AF152" s="312"/>
      <c r="AG152" s="312"/>
      <c r="AH152" s="312"/>
      <c r="AI152" s="312"/>
      <c r="AJ152" s="313"/>
    </row>
    <row r="153" spans="1:36" ht="12.75" customHeight="1">
      <c r="A153" s="314" t="s">
        <v>2</v>
      </c>
      <c r="B153" s="214"/>
      <c r="C153" s="301" t="s">
        <v>177</v>
      </c>
      <c r="D153" s="302"/>
      <c r="E153" s="302"/>
      <c r="F153" s="302"/>
      <c r="G153" s="302"/>
      <c r="H153" s="302"/>
      <c r="I153" s="302"/>
      <c r="J153" s="302"/>
      <c r="K153" s="302"/>
      <c r="L153" s="302"/>
      <c r="M153" s="302"/>
      <c r="N153" s="302"/>
      <c r="O153" s="302"/>
      <c r="P153" s="302"/>
      <c r="Q153" s="302"/>
      <c r="R153" s="302"/>
      <c r="S153" s="302"/>
      <c r="T153" s="302"/>
      <c r="U153" s="302"/>
      <c r="V153" s="302"/>
      <c r="W153" s="302"/>
      <c r="X153" s="302"/>
      <c r="Y153" s="302"/>
      <c r="Z153" s="302"/>
      <c r="AA153" s="302"/>
      <c r="AB153" s="302"/>
      <c r="AC153" s="303"/>
      <c r="AD153" s="311">
        <f>AD106</f>
        <v>51.064680000000003</v>
      </c>
      <c r="AE153" s="312"/>
      <c r="AF153" s="312"/>
      <c r="AG153" s="312"/>
      <c r="AH153" s="312"/>
      <c r="AI153" s="312"/>
      <c r="AJ153" s="313"/>
    </row>
    <row r="154" spans="1:36" ht="12.75" customHeight="1">
      <c r="A154" s="314" t="s">
        <v>3</v>
      </c>
      <c r="B154" s="214"/>
      <c r="C154" s="301" t="s">
        <v>178</v>
      </c>
      <c r="D154" s="302"/>
      <c r="E154" s="302"/>
      <c r="F154" s="302"/>
      <c r="G154" s="302"/>
      <c r="H154" s="302"/>
      <c r="I154" s="302"/>
      <c r="J154" s="302"/>
      <c r="K154" s="302"/>
      <c r="L154" s="302"/>
      <c r="M154" s="302"/>
      <c r="N154" s="302"/>
      <c r="O154" s="302"/>
      <c r="P154" s="302"/>
      <c r="Q154" s="302"/>
      <c r="R154" s="302"/>
      <c r="S154" s="302"/>
      <c r="T154" s="302"/>
      <c r="U154" s="302"/>
      <c r="V154" s="302"/>
      <c r="W154" s="302"/>
      <c r="X154" s="302"/>
      <c r="Y154" s="302"/>
      <c r="Z154" s="302"/>
      <c r="AA154" s="302"/>
      <c r="AB154" s="302"/>
      <c r="AC154" s="303"/>
      <c r="AD154" s="311">
        <f>AD128</f>
        <v>163.562612</v>
      </c>
      <c r="AE154" s="312"/>
      <c r="AF154" s="312"/>
      <c r="AG154" s="312"/>
      <c r="AH154" s="312"/>
      <c r="AI154" s="312"/>
      <c r="AJ154" s="313"/>
    </row>
    <row r="155" spans="1:36" ht="12.75" customHeight="1">
      <c r="A155" s="314" t="s">
        <v>6</v>
      </c>
      <c r="B155" s="214"/>
      <c r="C155" s="301" t="s">
        <v>179</v>
      </c>
      <c r="D155" s="302"/>
      <c r="E155" s="302"/>
      <c r="F155" s="302"/>
      <c r="G155" s="302"/>
      <c r="H155" s="302"/>
      <c r="I155" s="302"/>
      <c r="J155" s="302"/>
      <c r="K155" s="302"/>
      <c r="L155" s="302"/>
      <c r="M155" s="302"/>
      <c r="N155" s="302"/>
      <c r="O155" s="302"/>
      <c r="P155" s="302"/>
      <c r="Q155" s="302"/>
      <c r="R155" s="302"/>
      <c r="S155" s="302"/>
      <c r="T155" s="302"/>
      <c r="U155" s="302"/>
      <c r="V155" s="302"/>
      <c r="W155" s="302"/>
      <c r="X155" s="302"/>
      <c r="Y155" s="302"/>
      <c r="Z155" s="302"/>
      <c r="AA155" s="302"/>
      <c r="AB155" s="302"/>
      <c r="AC155" s="303"/>
      <c r="AD155" s="311">
        <f>AD135</f>
        <v>193.5383333333333</v>
      </c>
      <c r="AE155" s="312"/>
      <c r="AF155" s="312"/>
      <c r="AG155" s="312"/>
      <c r="AH155" s="312"/>
      <c r="AI155" s="312"/>
      <c r="AJ155" s="313"/>
    </row>
    <row r="156" spans="1:36" ht="12" customHeight="1">
      <c r="A156" s="308" t="s">
        <v>22</v>
      </c>
      <c r="B156" s="309"/>
      <c r="C156" s="309"/>
      <c r="D156" s="309"/>
      <c r="E156" s="309"/>
      <c r="F156" s="309"/>
      <c r="G156" s="309"/>
      <c r="H156" s="309"/>
      <c r="I156" s="309"/>
      <c r="J156" s="309"/>
      <c r="K156" s="309"/>
      <c r="L156" s="309"/>
      <c r="M156" s="309"/>
      <c r="N156" s="309"/>
      <c r="O156" s="309"/>
      <c r="P156" s="309"/>
      <c r="Q156" s="309"/>
      <c r="R156" s="309"/>
      <c r="S156" s="309"/>
      <c r="T156" s="309"/>
      <c r="U156" s="309"/>
      <c r="V156" s="309"/>
      <c r="W156" s="309"/>
      <c r="X156" s="309"/>
      <c r="Y156" s="309"/>
      <c r="Z156" s="309"/>
      <c r="AA156" s="309"/>
      <c r="AB156" s="309"/>
      <c r="AC156" s="310"/>
      <c r="AD156" s="311">
        <f>SUM(AD151:AJ155)</f>
        <v>3338.3076653333333</v>
      </c>
      <c r="AE156" s="312"/>
      <c r="AF156" s="312"/>
      <c r="AG156" s="312"/>
      <c r="AH156" s="312"/>
      <c r="AI156" s="312"/>
      <c r="AJ156" s="313"/>
    </row>
    <row r="157" spans="1:36" ht="13.5" customHeight="1">
      <c r="A157" s="314" t="s">
        <v>7</v>
      </c>
      <c r="B157" s="214"/>
      <c r="C157" s="301" t="s">
        <v>180</v>
      </c>
      <c r="D157" s="302"/>
      <c r="E157" s="302"/>
      <c r="F157" s="302"/>
      <c r="G157" s="302"/>
      <c r="H157" s="302"/>
      <c r="I157" s="302"/>
      <c r="J157" s="302"/>
      <c r="K157" s="302"/>
      <c r="L157" s="302"/>
      <c r="M157" s="302"/>
      <c r="N157" s="302"/>
      <c r="O157" s="302"/>
      <c r="P157" s="302"/>
      <c r="Q157" s="302"/>
      <c r="R157" s="302"/>
      <c r="S157" s="302"/>
      <c r="T157" s="302"/>
      <c r="U157" s="302"/>
      <c r="V157" s="302"/>
      <c r="W157" s="302"/>
      <c r="X157" s="302"/>
      <c r="Y157" s="302"/>
      <c r="Z157" s="302"/>
      <c r="AA157" s="302"/>
      <c r="AB157" s="302"/>
      <c r="AC157" s="303"/>
      <c r="AD157" s="311">
        <f>AD158-AD156</f>
        <v>783.50647339624129</v>
      </c>
      <c r="AE157" s="312"/>
      <c r="AF157" s="312"/>
      <c r="AG157" s="312"/>
      <c r="AH157" s="312"/>
      <c r="AI157" s="312"/>
      <c r="AJ157" s="313"/>
    </row>
    <row r="158" spans="1:36" ht="12.75" customHeight="1">
      <c r="A158" s="315" t="s">
        <v>181</v>
      </c>
      <c r="B158" s="316"/>
      <c r="C158" s="316"/>
      <c r="D158" s="316"/>
      <c r="E158" s="316"/>
      <c r="F158" s="316"/>
      <c r="G158" s="316"/>
      <c r="H158" s="316"/>
      <c r="I158" s="316"/>
      <c r="J158" s="316"/>
      <c r="K158" s="316"/>
      <c r="L158" s="316"/>
      <c r="M158" s="316"/>
      <c r="N158" s="316"/>
      <c r="O158" s="316"/>
      <c r="P158" s="316"/>
      <c r="Q158" s="316"/>
      <c r="R158" s="316"/>
      <c r="S158" s="316"/>
      <c r="T158" s="316"/>
      <c r="U158" s="316"/>
      <c r="V158" s="316"/>
      <c r="W158" s="316"/>
      <c r="X158" s="316"/>
      <c r="Y158" s="316"/>
      <c r="Z158" s="316"/>
      <c r="AA158" s="316"/>
      <c r="AB158" s="316"/>
      <c r="AC158" s="317"/>
      <c r="AD158" s="318">
        <f>(AD156+AD139+AD140)/(1-(SUM(Y143:AC145)))</f>
        <v>4121.8141387295746</v>
      </c>
      <c r="AE158" s="319"/>
      <c r="AF158" s="319"/>
      <c r="AG158" s="319"/>
      <c r="AH158" s="319"/>
      <c r="AI158" s="319"/>
      <c r="AJ158" s="320"/>
    </row>
    <row r="160" spans="1:36" ht="6" customHeight="1">
      <c r="A160" s="233" t="s">
        <v>182</v>
      </c>
      <c r="B160" s="234"/>
      <c r="C160" s="234"/>
      <c r="D160" s="234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  <c r="R160" s="234"/>
      <c r="S160" s="234"/>
      <c r="T160" s="234"/>
      <c r="U160" s="234"/>
      <c r="V160" s="234"/>
      <c r="W160" s="234"/>
      <c r="X160" s="234"/>
      <c r="Y160" s="234"/>
      <c r="Z160" s="234"/>
      <c r="AA160" s="234"/>
      <c r="AB160" s="234"/>
      <c r="AC160" s="234"/>
      <c r="AD160" s="234"/>
      <c r="AE160" s="234"/>
      <c r="AF160" s="234"/>
      <c r="AG160" s="234"/>
      <c r="AH160" s="234"/>
      <c r="AI160" s="234"/>
      <c r="AJ160" s="235"/>
    </row>
    <row r="161" spans="1:36" ht="6" customHeight="1">
      <c r="A161" s="236"/>
      <c r="B161" s="237"/>
      <c r="C161" s="237"/>
      <c r="D161" s="237"/>
      <c r="E161" s="237"/>
      <c r="F161" s="237"/>
      <c r="G161" s="237"/>
      <c r="H161" s="237"/>
      <c r="I161" s="237"/>
      <c r="J161" s="237"/>
      <c r="K161" s="237"/>
      <c r="L161" s="237"/>
      <c r="M161" s="237"/>
      <c r="N161" s="237"/>
      <c r="O161" s="237"/>
      <c r="P161" s="237"/>
      <c r="Q161" s="237"/>
      <c r="R161" s="237"/>
      <c r="S161" s="237"/>
      <c r="T161" s="237"/>
      <c r="U161" s="237"/>
      <c r="V161" s="237"/>
      <c r="W161" s="237"/>
      <c r="X161" s="237"/>
      <c r="Y161" s="237"/>
      <c r="Z161" s="237"/>
      <c r="AA161" s="237"/>
      <c r="AB161" s="237"/>
      <c r="AC161" s="237"/>
      <c r="AD161" s="237"/>
      <c r="AE161" s="237"/>
      <c r="AF161" s="237"/>
      <c r="AG161" s="237"/>
      <c r="AH161" s="237"/>
      <c r="AI161" s="237"/>
      <c r="AJ161" s="238"/>
    </row>
    <row r="162" spans="1:36" ht="6" customHeight="1">
      <c r="A162" s="301"/>
      <c r="B162" s="302"/>
      <c r="C162" s="302"/>
      <c r="D162" s="302"/>
      <c r="E162" s="302"/>
      <c r="F162" s="302"/>
      <c r="G162" s="302"/>
      <c r="H162" s="302"/>
      <c r="I162" s="302"/>
      <c r="J162" s="302"/>
      <c r="K162" s="302"/>
      <c r="L162" s="302"/>
      <c r="M162" s="302"/>
      <c r="N162" s="302"/>
      <c r="O162" s="302"/>
      <c r="P162" s="302"/>
      <c r="Q162" s="302"/>
      <c r="R162" s="302"/>
      <c r="S162" s="302"/>
      <c r="T162" s="302"/>
      <c r="U162" s="302"/>
      <c r="V162" s="302"/>
      <c r="W162" s="302"/>
      <c r="X162" s="302"/>
      <c r="Y162" s="302"/>
      <c r="Z162" s="302"/>
      <c r="AA162" s="302"/>
      <c r="AB162" s="302"/>
      <c r="AC162" s="302"/>
      <c r="AD162" s="302"/>
      <c r="AE162" s="302"/>
      <c r="AF162" s="302"/>
      <c r="AG162" s="302"/>
      <c r="AH162" s="302"/>
      <c r="AI162" s="302"/>
      <c r="AJ162" s="303"/>
    </row>
    <row r="163" spans="1:36" ht="6" customHeight="1">
      <c r="A163" s="239" t="s">
        <v>183</v>
      </c>
      <c r="B163" s="240"/>
      <c r="C163" s="240"/>
      <c r="D163" s="240"/>
      <c r="E163" s="240"/>
      <c r="F163" s="240"/>
      <c r="G163" s="240"/>
      <c r="H163" s="240"/>
      <c r="I163" s="240"/>
      <c r="J163" s="240"/>
      <c r="K163" s="240"/>
      <c r="L163" s="241"/>
      <c r="M163" s="221" t="s">
        <v>184</v>
      </c>
      <c r="N163" s="222"/>
      <c r="O163" s="222"/>
      <c r="P163" s="222"/>
      <c r="Q163" s="223"/>
      <c r="R163" s="221" t="s">
        <v>185</v>
      </c>
      <c r="S163" s="222"/>
      <c r="T163" s="222"/>
      <c r="U163" s="222"/>
      <c r="V163" s="223"/>
      <c r="W163" s="221" t="s">
        <v>186</v>
      </c>
      <c r="X163" s="222"/>
      <c r="Y163" s="222"/>
      <c r="Z163" s="222"/>
      <c r="AA163" s="223"/>
      <c r="AB163" s="221" t="s">
        <v>187</v>
      </c>
      <c r="AC163" s="222"/>
      <c r="AD163" s="223"/>
      <c r="AE163" s="221" t="s">
        <v>188</v>
      </c>
      <c r="AF163" s="222"/>
      <c r="AG163" s="222"/>
      <c r="AH163" s="222"/>
      <c r="AI163" s="222"/>
      <c r="AJ163" s="223"/>
    </row>
    <row r="164" spans="1:36" ht="6" customHeight="1">
      <c r="A164" s="298"/>
      <c r="B164" s="299"/>
      <c r="C164" s="299"/>
      <c r="D164" s="299"/>
      <c r="E164" s="299"/>
      <c r="F164" s="299"/>
      <c r="G164" s="299"/>
      <c r="H164" s="299"/>
      <c r="I164" s="299"/>
      <c r="J164" s="299"/>
      <c r="K164" s="299"/>
      <c r="L164" s="300"/>
      <c r="M164" s="304"/>
      <c r="N164" s="305"/>
      <c r="O164" s="305"/>
      <c r="P164" s="305"/>
      <c r="Q164" s="306"/>
      <c r="R164" s="304"/>
      <c r="S164" s="307"/>
      <c r="T164" s="307"/>
      <c r="U164" s="307"/>
      <c r="V164" s="306"/>
      <c r="W164" s="304"/>
      <c r="X164" s="305"/>
      <c r="Y164" s="305"/>
      <c r="Z164" s="305"/>
      <c r="AA164" s="306"/>
      <c r="AB164" s="304"/>
      <c r="AC164" s="307"/>
      <c r="AD164" s="306"/>
      <c r="AE164" s="304"/>
      <c r="AF164" s="307"/>
      <c r="AG164" s="307"/>
      <c r="AH164" s="307"/>
      <c r="AI164" s="307"/>
      <c r="AJ164" s="306"/>
    </row>
    <row r="165" spans="1:36" ht="6" customHeight="1">
      <c r="A165" s="298"/>
      <c r="B165" s="299"/>
      <c r="C165" s="299"/>
      <c r="D165" s="299"/>
      <c r="E165" s="299"/>
      <c r="F165" s="299"/>
      <c r="G165" s="299"/>
      <c r="H165" s="299"/>
      <c r="I165" s="299"/>
      <c r="J165" s="299"/>
      <c r="K165" s="299"/>
      <c r="L165" s="300"/>
      <c r="M165" s="304"/>
      <c r="N165" s="305"/>
      <c r="O165" s="305"/>
      <c r="P165" s="305"/>
      <c r="Q165" s="306"/>
      <c r="R165" s="304"/>
      <c r="S165" s="307"/>
      <c r="T165" s="307"/>
      <c r="U165" s="307"/>
      <c r="V165" s="306"/>
      <c r="W165" s="304"/>
      <c r="X165" s="305"/>
      <c r="Y165" s="305"/>
      <c r="Z165" s="305"/>
      <c r="AA165" s="306"/>
      <c r="AB165" s="304"/>
      <c r="AC165" s="307"/>
      <c r="AD165" s="306"/>
      <c r="AE165" s="304"/>
      <c r="AF165" s="307"/>
      <c r="AG165" s="307"/>
      <c r="AH165" s="307"/>
      <c r="AI165" s="307"/>
      <c r="AJ165" s="306"/>
    </row>
    <row r="166" spans="1:36" ht="6" customHeight="1">
      <c r="A166" s="298"/>
      <c r="B166" s="299"/>
      <c r="C166" s="299"/>
      <c r="D166" s="299"/>
      <c r="E166" s="299"/>
      <c r="F166" s="299"/>
      <c r="G166" s="299"/>
      <c r="H166" s="299"/>
      <c r="I166" s="299"/>
      <c r="J166" s="299"/>
      <c r="K166" s="299"/>
      <c r="L166" s="300"/>
      <c r="M166" s="304"/>
      <c r="N166" s="305"/>
      <c r="O166" s="305"/>
      <c r="P166" s="305"/>
      <c r="Q166" s="306"/>
      <c r="R166" s="304"/>
      <c r="S166" s="307"/>
      <c r="T166" s="307"/>
      <c r="U166" s="307"/>
      <c r="V166" s="306"/>
      <c r="W166" s="304"/>
      <c r="X166" s="305"/>
      <c r="Y166" s="305"/>
      <c r="Z166" s="305"/>
      <c r="AA166" s="306"/>
      <c r="AB166" s="304"/>
      <c r="AC166" s="307"/>
      <c r="AD166" s="306"/>
      <c r="AE166" s="304"/>
      <c r="AF166" s="307"/>
      <c r="AG166" s="307"/>
      <c r="AH166" s="307"/>
      <c r="AI166" s="307"/>
      <c r="AJ166" s="306"/>
    </row>
    <row r="167" spans="1:36" ht="6" customHeight="1">
      <c r="A167" s="298"/>
      <c r="B167" s="299"/>
      <c r="C167" s="299"/>
      <c r="D167" s="299"/>
      <c r="E167" s="299"/>
      <c r="F167" s="299"/>
      <c r="G167" s="299"/>
      <c r="H167" s="299"/>
      <c r="I167" s="299"/>
      <c r="J167" s="299"/>
      <c r="K167" s="299"/>
      <c r="L167" s="300"/>
      <c r="M167" s="304"/>
      <c r="N167" s="305"/>
      <c r="O167" s="305"/>
      <c r="P167" s="305"/>
      <c r="Q167" s="306"/>
      <c r="R167" s="304"/>
      <c r="S167" s="307"/>
      <c r="T167" s="307"/>
      <c r="U167" s="307"/>
      <c r="V167" s="306"/>
      <c r="W167" s="304"/>
      <c r="X167" s="305"/>
      <c r="Y167" s="305"/>
      <c r="Z167" s="305"/>
      <c r="AA167" s="306"/>
      <c r="AB167" s="304"/>
      <c r="AC167" s="307"/>
      <c r="AD167" s="306"/>
      <c r="AE167" s="304"/>
      <c r="AF167" s="307"/>
      <c r="AG167" s="307"/>
      <c r="AH167" s="307"/>
      <c r="AI167" s="307"/>
      <c r="AJ167" s="306"/>
    </row>
    <row r="168" spans="1:36" ht="6" customHeight="1">
      <c r="A168" s="298"/>
      <c r="B168" s="299"/>
      <c r="C168" s="299"/>
      <c r="D168" s="299"/>
      <c r="E168" s="299"/>
      <c r="F168" s="299"/>
      <c r="G168" s="299"/>
      <c r="H168" s="299"/>
      <c r="I168" s="299"/>
      <c r="J168" s="299"/>
      <c r="K168" s="299"/>
      <c r="L168" s="300"/>
      <c r="M168" s="304"/>
      <c r="N168" s="305"/>
      <c r="O168" s="305"/>
      <c r="P168" s="305"/>
      <c r="Q168" s="306"/>
      <c r="R168" s="304"/>
      <c r="S168" s="307"/>
      <c r="T168" s="307"/>
      <c r="U168" s="307"/>
      <c r="V168" s="306"/>
      <c r="W168" s="304"/>
      <c r="X168" s="305"/>
      <c r="Y168" s="305"/>
      <c r="Z168" s="305"/>
      <c r="AA168" s="306"/>
      <c r="AB168" s="304"/>
      <c r="AC168" s="307"/>
      <c r="AD168" s="306"/>
      <c r="AE168" s="304"/>
      <c r="AF168" s="307"/>
      <c r="AG168" s="307"/>
      <c r="AH168" s="307"/>
      <c r="AI168" s="307"/>
      <c r="AJ168" s="306"/>
    </row>
    <row r="169" spans="1:36" ht="6" customHeight="1">
      <c r="A169" s="298" t="s">
        <v>189</v>
      </c>
      <c r="B169" s="299"/>
      <c r="C169" s="299"/>
      <c r="D169" s="299"/>
      <c r="E169" s="299"/>
      <c r="F169" s="299"/>
      <c r="G169" s="299"/>
      <c r="H169" s="299"/>
      <c r="I169" s="299"/>
      <c r="J169" s="299"/>
      <c r="K169" s="299"/>
      <c r="L169" s="300"/>
      <c r="M169" s="298" t="s">
        <v>190</v>
      </c>
      <c r="N169" s="299"/>
      <c r="O169" s="299"/>
      <c r="P169" s="299"/>
      <c r="Q169" s="300"/>
      <c r="R169" s="298" t="s">
        <v>191</v>
      </c>
      <c r="S169" s="299"/>
      <c r="T169" s="299"/>
      <c r="U169" s="299"/>
      <c r="V169" s="300"/>
      <c r="W169" s="298" t="s">
        <v>192</v>
      </c>
      <c r="X169" s="299"/>
      <c r="Y169" s="299"/>
      <c r="Z169" s="299"/>
      <c r="AA169" s="300"/>
      <c r="AB169" s="298" t="s">
        <v>193</v>
      </c>
      <c r="AC169" s="299"/>
      <c r="AD169" s="300"/>
      <c r="AE169" s="298" t="s">
        <v>194</v>
      </c>
      <c r="AF169" s="299"/>
      <c r="AG169" s="299"/>
      <c r="AH169" s="299"/>
      <c r="AI169" s="299"/>
      <c r="AJ169" s="300"/>
    </row>
    <row r="170" spans="1:36" ht="6" customHeight="1">
      <c r="A170" s="242"/>
      <c r="B170" s="243"/>
      <c r="C170" s="243"/>
      <c r="D170" s="243"/>
      <c r="E170" s="243"/>
      <c r="F170" s="243"/>
      <c r="G170" s="243"/>
      <c r="H170" s="243"/>
      <c r="I170" s="243"/>
      <c r="J170" s="243"/>
      <c r="K170" s="243"/>
      <c r="L170" s="244"/>
      <c r="M170" s="242"/>
      <c r="N170" s="243"/>
      <c r="O170" s="243"/>
      <c r="P170" s="243"/>
      <c r="Q170" s="244"/>
      <c r="R170" s="242"/>
      <c r="S170" s="243"/>
      <c r="T170" s="243"/>
      <c r="U170" s="243"/>
      <c r="V170" s="244"/>
      <c r="W170" s="242"/>
      <c r="X170" s="243"/>
      <c r="Y170" s="243"/>
      <c r="Z170" s="243"/>
      <c r="AA170" s="244"/>
      <c r="AB170" s="242"/>
      <c r="AC170" s="243"/>
      <c r="AD170" s="244"/>
      <c r="AE170" s="242"/>
      <c r="AF170" s="243"/>
      <c r="AG170" s="243"/>
      <c r="AH170" s="243"/>
      <c r="AI170" s="243"/>
      <c r="AJ170" s="244"/>
    </row>
    <row r="171" spans="1:36" ht="6" customHeight="1">
      <c r="A171" s="252" t="str">
        <f>A33</f>
        <v>SERVIÇOS DE PROFISSIONAL TÉCNICO EM MANUTENÇÃO PREDIAL</v>
      </c>
      <c r="B171" s="253"/>
      <c r="C171" s="253"/>
      <c r="D171" s="253"/>
      <c r="E171" s="253"/>
      <c r="F171" s="253"/>
      <c r="G171" s="253"/>
      <c r="H171" s="253"/>
      <c r="I171" s="253"/>
      <c r="J171" s="253"/>
      <c r="K171" s="253"/>
      <c r="L171" s="254"/>
      <c r="M171" s="261">
        <f>AD158</f>
        <v>4121.8141387295746</v>
      </c>
      <c r="N171" s="262"/>
      <c r="O171" s="262"/>
      <c r="P171" s="262"/>
      <c r="Q171" s="263"/>
      <c r="R171" s="270">
        <v>1</v>
      </c>
      <c r="S171" s="271"/>
      <c r="T171" s="271"/>
      <c r="U171" s="271"/>
      <c r="V171" s="272"/>
      <c r="W171" s="279">
        <f>M171*R171</f>
        <v>4121.8141387295746</v>
      </c>
      <c r="X171" s="280"/>
      <c r="Y171" s="280"/>
      <c r="Z171" s="280"/>
      <c r="AA171" s="281"/>
      <c r="AB171" s="288">
        <f>AD33</f>
        <v>1</v>
      </c>
      <c r="AC171" s="271"/>
      <c r="AD171" s="272"/>
      <c r="AE171" s="289">
        <f>W171*AB171</f>
        <v>4121.8141387295746</v>
      </c>
      <c r="AF171" s="290"/>
      <c r="AG171" s="290"/>
      <c r="AH171" s="290"/>
      <c r="AI171" s="290"/>
      <c r="AJ171" s="291"/>
    </row>
    <row r="172" spans="1:36" ht="6" customHeight="1">
      <c r="A172" s="255"/>
      <c r="B172" s="256"/>
      <c r="C172" s="256"/>
      <c r="D172" s="256"/>
      <c r="E172" s="256"/>
      <c r="F172" s="256"/>
      <c r="G172" s="256"/>
      <c r="H172" s="256"/>
      <c r="I172" s="256"/>
      <c r="J172" s="256"/>
      <c r="K172" s="256"/>
      <c r="L172" s="257"/>
      <c r="M172" s="264"/>
      <c r="N172" s="265"/>
      <c r="O172" s="265"/>
      <c r="P172" s="265"/>
      <c r="Q172" s="266"/>
      <c r="R172" s="273"/>
      <c r="S172" s="274"/>
      <c r="T172" s="274"/>
      <c r="U172" s="274"/>
      <c r="V172" s="275"/>
      <c r="W172" s="282"/>
      <c r="X172" s="283"/>
      <c r="Y172" s="283"/>
      <c r="Z172" s="283"/>
      <c r="AA172" s="284"/>
      <c r="AB172" s="273"/>
      <c r="AC172" s="274"/>
      <c r="AD172" s="275"/>
      <c r="AE172" s="292"/>
      <c r="AF172" s="293"/>
      <c r="AG172" s="293"/>
      <c r="AH172" s="293"/>
      <c r="AI172" s="293"/>
      <c r="AJ172" s="294"/>
    </row>
    <row r="173" spans="1:36" ht="6" customHeight="1">
      <c r="A173" s="255"/>
      <c r="B173" s="256"/>
      <c r="C173" s="256"/>
      <c r="D173" s="256"/>
      <c r="E173" s="256"/>
      <c r="F173" s="256"/>
      <c r="G173" s="256"/>
      <c r="H173" s="256"/>
      <c r="I173" s="256"/>
      <c r="J173" s="256"/>
      <c r="K173" s="256"/>
      <c r="L173" s="257"/>
      <c r="M173" s="264"/>
      <c r="N173" s="265"/>
      <c r="O173" s="265"/>
      <c r="P173" s="265"/>
      <c r="Q173" s="266"/>
      <c r="R173" s="273"/>
      <c r="S173" s="274"/>
      <c r="T173" s="274"/>
      <c r="U173" s="274"/>
      <c r="V173" s="275"/>
      <c r="W173" s="282"/>
      <c r="X173" s="283"/>
      <c r="Y173" s="283"/>
      <c r="Z173" s="283"/>
      <c r="AA173" s="284"/>
      <c r="AB173" s="273"/>
      <c r="AC173" s="274"/>
      <c r="AD173" s="275"/>
      <c r="AE173" s="292"/>
      <c r="AF173" s="293"/>
      <c r="AG173" s="293"/>
      <c r="AH173" s="293"/>
      <c r="AI173" s="293"/>
      <c r="AJ173" s="294"/>
    </row>
    <row r="174" spans="1:36" ht="6" customHeight="1">
      <c r="A174" s="255"/>
      <c r="B174" s="256"/>
      <c r="C174" s="256"/>
      <c r="D174" s="256"/>
      <c r="E174" s="256"/>
      <c r="F174" s="256"/>
      <c r="G174" s="256"/>
      <c r="H174" s="256"/>
      <c r="I174" s="256"/>
      <c r="J174" s="256"/>
      <c r="K174" s="256"/>
      <c r="L174" s="257"/>
      <c r="M174" s="264"/>
      <c r="N174" s="265"/>
      <c r="O174" s="265"/>
      <c r="P174" s="265"/>
      <c r="Q174" s="266"/>
      <c r="R174" s="273"/>
      <c r="S174" s="274"/>
      <c r="T174" s="274"/>
      <c r="U174" s="274"/>
      <c r="V174" s="275"/>
      <c r="W174" s="282"/>
      <c r="X174" s="283"/>
      <c r="Y174" s="283"/>
      <c r="Z174" s="283"/>
      <c r="AA174" s="284"/>
      <c r="AB174" s="273"/>
      <c r="AC174" s="274"/>
      <c r="AD174" s="275"/>
      <c r="AE174" s="292"/>
      <c r="AF174" s="293"/>
      <c r="AG174" s="293"/>
      <c r="AH174" s="293"/>
      <c r="AI174" s="293"/>
      <c r="AJ174" s="294"/>
    </row>
    <row r="175" spans="1:36" ht="6" customHeight="1">
      <c r="A175" s="255"/>
      <c r="B175" s="256"/>
      <c r="C175" s="256"/>
      <c r="D175" s="256"/>
      <c r="E175" s="256"/>
      <c r="F175" s="256"/>
      <c r="G175" s="256"/>
      <c r="H175" s="256"/>
      <c r="I175" s="256"/>
      <c r="J175" s="256"/>
      <c r="K175" s="256"/>
      <c r="L175" s="257"/>
      <c r="M175" s="264"/>
      <c r="N175" s="265"/>
      <c r="O175" s="265"/>
      <c r="P175" s="265"/>
      <c r="Q175" s="266"/>
      <c r="R175" s="273"/>
      <c r="S175" s="274"/>
      <c r="T175" s="274"/>
      <c r="U175" s="274"/>
      <c r="V175" s="275"/>
      <c r="W175" s="282"/>
      <c r="X175" s="283"/>
      <c r="Y175" s="283"/>
      <c r="Z175" s="283"/>
      <c r="AA175" s="284"/>
      <c r="AB175" s="273"/>
      <c r="AC175" s="274"/>
      <c r="AD175" s="275"/>
      <c r="AE175" s="292"/>
      <c r="AF175" s="293"/>
      <c r="AG175" s="293"/>
      <c r="AH175" s="293"/>
      <c r="AI175" s="293"/>
      <c r="AJ175" s="294"/>
    </row>
    <row r="176" spans="1:36" ht="6" customHeight="1">
      <c r="A176" s="255"/>
      <c r="B176" s="256"/>
      <c r="C176" s="256"/>
      <c r="D176" s="256"/>
      <c r="E176" s="256"/>
      <c r="F176" s="256"/>
      <c r="G176" s="256"/>
      <c r="H176" s="256"/>
      <c r="I176" s="256"/>
      <c r="J176" s="256"/>
      <c r="K176" s="256"/>
      <c r="L176" s="257"/>
      <c r="M176" s="264"/>
      <c r="N176" s="265"/>
      <c r="O176" s="265"/>
      <c r="P176" s="265"/>
      <c r="Q176" s="266"/>
      <c r="R176" s="273"/>
      <c r="S176" s="274"/>
      <c r="T176" s="274"/>
      <c r="U176" s="274"/>
      <c r="V176" s="275"/>
      <c r="W176" s="282"/>
      <c r="X176" s="283"/>
      <c r="Y176" s="283"/>
      <c r="Z176" s="283"/>
      <c r="AA176" s="284"/>
      <c r="AB176" s="273"/>
      <c r="AC176" s="274"/>
      <c r="AD176" s="275"/>
      <c r="AE176" s="292"/>
      <c r="AF176" s="293"/>
      <c r="AG176" s="293"/>
      <c r="AH176" s="293"/>
      <c r="AI176" s="293"/>
      <c r="AJ176" s="294"/>
    </row>
    <row r="177" spans="1:36" ht="6" customHeight="1">
      <c r="A177" s="255"/>
      <c r="B177" s="256"/>
      <c r="C177" s="256"/>
      <c r="D177" s="256"/>
      <c r="E177" s="256"/>
      <c r="F177" s="256"/>
      <c r="G177" s="256"/>
      <c r="H177" s="256"/>
      <c r="I177" s="256"/>
      <c r="J177" s="256"/>
      <c r="K177" s="256"/>
      <c r="L177" s="257"/>
      <c r="M177" s="264"/>
      <c r="N177" s="265"/>
      <c r="O177" s="265"/>
      <c r="P177" s="265"/>
      <c r="Q177" s="266"/>
      <c r="R177" s="273"/>
      <c r="S177" s="274"/>
      <c r="T177" s="274"/>
      <c r="U177" s="274"/>
      <c r="V177" s="275"/>
      <c r="W177" s="282"/>
      <c r="X177" s="283"/>
      <c r="Y177" s="283"/>
      <c r="Z177" s="283"/>
      <c r="AA177" s="284"/>
      <c r="AB177" s="273"/>
      <c r="AC177" s="274"/>
      <c r="AD177" s="275"/>
      <c r="AE177" s="292"/>
      <c r="AF177" s="293"/>
      <c r="AG177" s="293"/>
      <c r="AH177" s="293"/>
      <c r="AI177" s="293"/>
      <c r="AJ177" s="294"/>
    </row>
    <row r="178" spans="1:36" ht="6" customHeight="1">
      <c r="A178" s="255"/>
      <c r="B178" s="256"/>
      <c r="C178" s="256"/>
      <c r="D178" s="256"/>
      <c r="E178" s="256"/>
      <c r="F178" s="256"/>
      <c r="G178" s="256"/>
      <c r="H178" s="256"/>
      <c r="I178" s="256"/>
      <c r="J178" s="256"/>
      <c r="K178" s="256"/>
      <c r="L178" s="257"/>
      <c r="M178" s="264"/>
      <c r="N178" s="265"/>
      <c r="O178" s="265"/>
      <c r="P178" s="265"/>
      <c r="Q178" s="266"/>
      <c r="R178" s="273"/>
      <c r="S178" s="274"/>
      <c r="T178" s="274"/>
      <c r="U178" s="274"/>
      <c r="V178" s="275"/>
      <c r="W178" s="282"/>
      <c r="X178" s="283"/>
      <c r="Y178" s="283"/>
      <c r="Z178" s="283"/>
      <c r="AA178" s="284"/>
      <c r="AB178" s="273"/>
      <c r="AC178" s="274"/>
      <c r="AD178" s="275"/>
      <c r="AE178" s="292"/>
      <c r="AF178" s="293"/>
      <c r="AG178" s="293"/>
      <c r="AH178" s="293"/>
      <c r="AI178" s="293"/>
      <c r="AJ178" s="294"/>
    </row>
    <row r="179" spans="1:36" ht="6" customHeight="1">
      <c r="A179" s="255"/>
      <c r="B179" s="256"/>
      <c r="C179" s="256"/>
      <c r="D179" s="256"/>
      <c r="E179" s="256"/>
      <c r="F179" s="256"/>
      <c r="G179" s="256"/>
      <c r="H179" s="256"/>
      <c r="I179" s="256"/>
      <c r="J179" s="256"/>
      <c r="K179" s="256"/>
      <c r="L179" s="257"/>
      <c r="M179" s="264"/>
      <c r="N179" s="265"/>
      <c r="O179" s="265"/>
      <c r="P179" s="265"/>
      <c r="Q179" s="266"/>
      <c r="R179" s="273"/>
      <c r="S179" s="274"/>
      <c r="T179" s="274"/>
      <c r="U179" s="274"/>
      <c r="V179" s="275"/>
      <c r="W179" s="282"/>
      <c r="X179" s="283"/>
      <c r="Y179" s="283"/>
      <c r="Z179" s="283"/>
      <c r="AA179" s="284"/>
      <c r="AB179" s="273"/>
      <c r="AC179" s="274"/>
      <c r="AD179" s="275"/>
      <c r="AE179" s="292"/>
      <c r="AF179" s="293"/>
      <c r="AG179" s="293"/>
      <c r="AH179" s="293"/>
      <c r="AI179" s="293"/>
      <c r="AJ179" s="294"/>
    </row>
    <row r="180" spans="1:36" ht="6" customHeight="1">
      <c r="A180" s="255"/>
      <c r="B180" s="256"/>
      <c r="C180" s="256"/>
      <c r="D180" s="256"/>
      <c r="E180" s="256"/>
      <c r="F180" s="256"/>
      <c r="G180" s="256"/>
      <c r="H180" s="256"/>
      <c r="I180" s="256"/>
      <c r="J180" s="256"/>
      <c r="K180" s="256"/>
      <c r="L180" s="257"/>
      <c r="M180" s="264"/>
      <c r="N180" s="265"/>
      <c r="O180" s="265"/>
      <c r="P180" s="265"/>
      <c r="Q180" s="266"/>
      <c r="R180" s="273"/>
      <c r="S180" s="274"/>
      <c r="T180" s="274"/>
      <c r="U180" s="274"/>
      <c r="V180" s="275"/>
      <c r="W180" s="282"/>
      <c r="X180" s="283"/>
      <c r="Y180" s="283"/>
      <c r="Z180" s="283"/>
      <c r="AA180" s="284"/>
      <c r="AB180" s="273"/>
      <c r="AC180" s="274"/>
      <c r="AD180" s="275"/>
      <c r="AE180" s="292"/>
      <c r="AF180" s="293"/>
      <c r="AG180" s="293"/>
      <c r="AH180" s="293"/>
      <c r="AI180" s="293"/>
      <c r="AJ180" s="294"/>
    </row>
    <row r="181" spans="1:36" ht="6" customHeight="1">
      <c r="A181" s="255"/>
      <c r="B181" s="256"/>
      <c r="C181" s="256"/>
      <c r="D181" s="256"/>
      <c r="E181" s="256"/>
      <c r="F181" s="256"/>
      <c r="G181" s="256"/>
      <c r="H181" s="256"/>
      <c r="I181" s="256"/>
      <c r="J181" s="256"/>
      <c r="K181" s="256"/>
      <c r="L181" s="257"/>
      <c r="M181" s="264"/>
      <c r="N181" s="265"/>
      <c r="O181" s="265"/>
      <c r="P181" s="265"/>
      <c r="Q181" s="266"/>
      <c r="R181" s="273"/>
      <c r="S181" s="274"/>
      <c r="T181" s="274"/>
      <c r="U181" s="274"/>
      <c r="V181" s="275"/>
      <c r="W181" s="282"/>
      <c r="X181" s="283"/>
      <c r="Y181" s="283"/>
      <c r="Z181" s="283"/>
      <c r="AA181" s="284"/>
      <c r="AB181" s="273"/>
      <c r="AC181" s="274"/>
      <c r="AD181" s="275"/>
      <c r="AE181" s="292"/>
      <c r="AF181" s="293"/>
      <c r="AG181" s="293"/>
      <c r="AH181" s="293"/>
      <c r="AI181" s="293"/>
      <c r="AJ181" s="294"/>
    </row>
    <row r="182" spans="1:36" ht="6" customHeight="1">
      <c r="A182" s="258"/>
      <c r="B182" s="259"/>
      <c r="C182" s="259"/>
      <c r="D182" s="259"/>
      <c r="E182" s="259"/>
      <c r="F182" s="259"/>
      <c r="G182" s="259"/>
      <c r="H182" s="259"/>
      <c r="I182" s="259"/>
      <c r="J182" s="259"/>
      <c r="K182" s="259"/>
      <c r="L182" s="260"/>
      <c r="M182" s="267"/>
      <c r="N182" s="268"/>
      <c r="O182" s="268"/>
      <c r="P182" s="268"/>
      <c r="Q182" s="269"/>
      <c r="R182" s="276"/>
      <c r="S182" s="277"/>
      <c r="T182" s="277"/>
      <c r="U182" s="277"/>
      <c r="V182" s="278"/>
      <c r="W182" s="285"/>
      <c r="X182" s="286"/>
      <c r="Y182" s="286"/>
      <c r="Z182" s="286"/>
      <c r="AA182" s="287"/>
      <c r="AB182" s="276"/>
      <c r="AC182" s="277"/>
      <c r="AD182" s="278"/>
      <c r="AE182" s="295"/>
      <c r="AF182" s="296"/>
      <c r="AG182" s="296"/>
      <c r="AH182" s="296"/>
      <c r="AI182" s="296"/>
      <c r="AJ182" s="297"/>
    </row>
    <row r="183" spans="1:36" ht="6" customHeight="1">
      <c r="A183" s="221" t="s">
        <v>195</v>
      </c>
      <c r="B183" s="222"/>
      <c r="C183" s="222"/>
      <c r="D183" s="222"/>
      <c r="E183" s="222"/>
      <c r="F183" s="222"/>
      <c r="G183" s="222"/>
      <c r="H183" s="222"/>
      <c r="I183" s="222"/>
      <c r="J183" s="222"/>
      <c r="K183" s="222"/>
      <c r="L183" s="222"/>
      <c r="M183" s="222"/>
      <c r="N183" s="222"/>
      <c r="O183" s="222"/>
      <c r="P183" s="222"/>
      <c r="Q183" s="222"/>
      <c r="R183" s="222"/>
      <c r="S183" s="222"/>
      <c r="T183" s="222"/>
      <c r="U183" s="222"/>
      <c r="V183" s="222"/>
      <c r="W183" s="222"/>
      <c r="X183" s="222"/>
      <c r="Y183" s="222"/>
      <c r="Z183" s="222"/>
      <c r="AA183" s="222"/>
      <c r="AB183" s="222"/>
      <c r="AC183" s="222"/>
      <c r="AD183" s="223"/>
      <c r="AE183" s="227">
        <f>SUM(ROUND((AE171),2))</f>
        <v>4121.8100000000004</v>
      </c>
      <c r="AF183" s="228"/>
      <c r="AG183" s="228"/>
      <c r="AH183" s="228"/>
      <c r="AI183" s="228"/>
      <c r="AJ183" s="229"/>
    </row>
    <row r="184" spans="1:36" ht="6" customHeight="1">
      <c r="A184" s="224"/>
      <c r="B184" s="225"/>
      <c r="C184" s="225"/>
      <c r="D184" s="225"/>
      <c r="E184" s="225"/>
      <c r="F184" s="225"/>
      <c r="G184" s="225"/>
      <c r="H184" s="225"/>
      <c r="I184" s="225"/>
      <c r="J184" s="225"/>
      <c r="K184" s="225"/>
      <c r="L184" s="225"/>
      <c r="M184" s="225"/>
      <c r="N184" s="225"/>
      <c r="O184" s="225"/>
      <c r="P184" s="225"/>
      <c r="Q184" s="225"/>
      <c r="R184" s="225"/>
      <c r="S184" s="225"/>
      <c r="T184" s="225"/>
      <c r="U184" s="225"/>
      <c r="V184" s="225"/>
      <c r="W184" s="225"/>
      <c r="X184" s="225"/>
      <c r="Y184" s="225"/>
      <c r="Z184" s="225"/>
      <c r="AA184" s="225"/>
      <c r="AB184" s="225"/>
      <c r="AC184" s="225"/>
      <c r="AD184" s="226"/>
      <c r="AE184" s="230"/>
      <c r="AF184" s="231"/>
      <c r="AG184" s="231"/>
      <c r="AH184" s="231"/>
      <c r="AI184" s="231"/>
      <c r="AJ184" s="232"/>
    </row>
    <row r="187" spans="1:36" ht="6" customHeight="1">
      <c r="A187" s="233" t="s">
        <v>196</v>
      </c>
      <c r="B187" s="234"/>
      <c r="C187" s="234"/>
      <c r="D187" s="234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  <c r="S187" s="234"/>
      <c r="T187" s="234"/>
      <c r="U187" s="234"/>
      <c r="V187" s="234"/>
      <c r="W187" s="234"/>
      <c r="X187" s="234"/>
      <c r="Y187" s="234"/>
      <c r="Z187" s="234"/>
      <c r="AA187" s="234"/>
      <c r="AB187" s="234"/>
      <c r="AC187" s="234"/>
      <c r="AD187" s="234"/>
      <c r="AE187" s="234"/>
      <c r="AF187" s="234"/>
      <c r="AG187" s="234"/>
      <c r="AH187" s="234"/>
      <c r="AI187" s="234"/>
      <c r="AJ187" s="235"/>
    </row>
    <row r="188" spans="1:36" ht="6" customHeight="1">
      <c r="A188" s="236"/>
      <c r="B188" s="237"/>
      <c r="C188" s="237"/>
      <c r="D188" s="237"/>
      <c r="E188" s="237"/>
      <c r="F188" s="237"/>
      <c r="G188" s="237"/>
      <c r="H188" s="237"/>
      <c r="I188" s="237"/>
      <c r="J188" s="237"/>
      <c r="K188" s="237"/>
      <c r="L188" s="237"/>
      <c r="M188" s="237"/>
      <c r="N188" s="237"/>
      <c r="O188" s="237"/>
      <c r="P188" s="237"/>
      <c r="Q188" s="237"/>
      <c r="R188" s="237"/>
      <c r="S188" s="237"/>
      <c r="T188" s="237"/>
      <c r="U188" s="237"/>
      <c r="V188" s="237"/>
      <c r="W188" s="237"/>
      <c r="X188" s="237"/>
      <c r="Y188" s="237"/>
      <c r="Z188" s="237"/>
      <c r="AA188" s="237"/>
      <c r="AB188" s="237"/>
      <c r="AC188" s="237"/>
      <c r="AD188" s="237"/>
      <c r="AE188" s="237"/>
      <c r="AF188" s="237"/>
      <c r="AG188" s="237"/>
      <c r="AH188" s="237"/>
      <c r="AI188" s="237"/>
      <c r="AJ188" s="238"/>
    </row>
    <row r="189" spans="1:36" ht="6" customHeight="1">
      <c r="A189" s="68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69"/>
      <c r="AE189" s="69"/>
      <c r="AF189" s="69"/>
      <c r="AG189" s="69"/>
      <c r="AH189" s="69"/>
      <c r="AI189" s="69"/>
      <c r="AJ189" s="70"/>
    </row>
    <row r="190" spans="1:36" ht="6" customHeight="1">
      <c r="A190" s="239" t="s">
        <v>197</v>
      </c>
      <c r="B190" s="240"/>
      <c r="C190" s="240"/>
      <c r="D190" s="240"/>
      <c r="E190" s="240"/>
      <c r="F190" s="240"/>
      <c r="G190" s="240"/>
      <c r="H190" s="240"/>
      <c r="I190" s="240"/>
      <c r="J190" s="240"/>
      <c r="K190" s="240"/>
      <c r="L190" s="240"/>
      <c r="M190" s="240"/>
      <c r="N190" s="240"/>
      <c r="O190" s="240"/>
      <c r="P190" s="240"/>
      <c r="Q190" s="240"/>
      <c r="R190" s="240"/>
      <c r="S190" s="240"/>
      <c r="T190" s="240"/>
      <c r="U190" s="240"/>
      <c r="V190" s="240"/>
      <c r="W190" s="240"/>
      <c r="X190" s="240"/>
      <c r="Y190" s="240"/>
      <c r="Z190" s="240"/>
      <c r="AA190" s="240"/>
      <c r="AB190" s="240"/>
      <c r="AC190" s="241"/>
      <c r="AD190" s="245" t="s">
        <v>5</v>
      </c>
      <c r="AE190" s="245"/>
      <c r="AF190" s="245"/>
      <c r="AG190" s="245"/>
      <c r="AH190" s="245"/>
      <c r="AI190" s="245"/>
      <c r="AJ190" s="245"/>
    </row>
    <row r="191" spans="1:36" ht="6" customHeight="1">
      <c r="A191" s="242"/>
      <c r="B191" s="243"/>
      <c r="C191" s="243"/>
      <c r="D191" s="243"/>
      <c r="E191" s="243"/>
      <c r="F191" s="243"/>
      <c r="G191" s="243"/>
      <c r="H191" s="243"/>
      <c r="I191" s="243"/>
      <c r="J191" s="243"/>
      <c r="K191" s="243"/>
      <c r="L191" s="243"/>
      <c r="M191" s="243"/>
      <c r="N191" s="243"/>
      <c r="O191" s="243"/>
      <c r="P191" s="243"/>
      <c r="Q191" s="243"/>
      <c r="R191" s="243"/>
      <c r="S191" s="243"/>
      <c r="T191" s="243"/>
      <c r="U191" s="243"/>
      <c r="V191" s="243"/>
      <c r="W191" s="243"/>
      <c r="X191" s="243"/>
      <c r="Y191" s="243"/>
      <c r="Z191" s="243"/>
      <c r="AA191" s="243"/>
      <c r="AB191" s="243"/>
      <c r="AC191" s="244"/>
      <c r="AD191" s="245"/>
      <c r="AE191" s="245"/>
      <c r="AF191" s="245"/>
      <c r="AG191" s="245"/>
      <c r="AH191" s="245"/>
      <c r="AI191" s="245"/>
      <c r="AJ191" s="245"/>
    </row>
    <row r="192" spans="1:36" ht="6" customHeight="1">
      <c r="A192" s="208" t="s">
        <v>0</v>
      </c>
      <c r="B192" s="208"/>
      <c r="C192" s="209" t="s">
        <v>198</v>
      </c>
      <c r="D192" s="210"/>
      <c r="E192" s="210"/>
      <c r="F192" s="210"/>
      <c r="G192" s="210"/>
      <c r="H192" s="210"/>
      <c r="I192" s="210"/>
      <c r="J192" s="210"/>
      <c r="K192" s="210"/>
      <c r="L192" s="210"/>
      <c r="M192" s="210"/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3"/>
      <c r="Z192" s="213"/>
      <c r="AA192" s="213"/>
      <c r="AB192" s="213"/>
      <c r="AC192" s="214"/>
      <c r="AD192" s="246">
        <f>AE183</f>
        <v>4121.8100000000004</v>
      </c>
      <c r="AE192" s="247"/>
      <c r="AF192" s="247"/>
      <c r="AG192" s="247"/>
      <c r="AH192" s="247"/>
      <c r="AI192" s="247"/>
      <c r="AJ192" s="248"/>
    </row>
    <row r="193" spans="1:36" ht="6" customHeight="1">
      <c r="A193" s="208"/>
      <c r="B193" s="208"/>
      <c r="C193" s="211"/>
      <c r="D193" s="212"/>
      <c r="E193" s="212"/>
      <c r="F193" s="212"/>
      <c r="G193" s="212"/>
      <c r="H193" s="212"/>
      <c r="I193" s="212"/>
      <c r="J193" s="212"/>
      <c r="K193" s="212"/>
      <c r="L193" s="212"/>
      <c r="M193" s="212"/>
      <c r="N193" s="212"/>
      <c r="O193" s="212"/>
      <c r="P193" s="212"/>
      <c r="Q193" s="212"/>
      <c r="R193" s="212"/>
      <c r="S193" s="212"/>
      <c r="T193" s="212"/>
      <c r="U193" s="212"/>
      <c r="V193" s="212"/>
      <c r="W193" s="212"/>
      <c r="X193" s="212"/>
      <c r="Y193" s="213"/>
      <c r="Z193" s="213"/>
      <c r="AA193" s="213"/>
      <c r="AB193" s="213"/>
      <c r="AC193" s="214"/>
      <c r="AD193" s="249"/>
      <c r="AE193" s="250"/>
      <c r="AF193" s="250"/>
      <c r="AG193" s="250"/>
      <c r="AH193" s="250"/>
      <c r="AI193" s="250"/>
      <c r="AJ193" s="251"/>
    </row>
    <row r="194" spans="1:36" ht="6" customHeight="1">
      <c r="A194" s="208" t="s">
        <v>2</v>
      </c>
      <c r="B194" s="208"/>
      <c r="C194" s="209" t="s">
        <v>253</v>
      </c>
      <c r="D194" s="210"/>
      <c r="E194" s="210"/>
      <c r="F194" s="210"/>
      <c r="G194" s="210"/>
      <c r="H194" s="210"/>
      <c r="I194" s="210"/>
      <c r="J194" s="210"/>
      <c r="K194" s="210"/>
      <c r="L194" s="210"/>
      <c r="M194" s="210"/>
      <c r="N194" s="210"/>
      <c r="O194" s="210"/>
      <c r="P194" s="210"/>
      <c r="Q194" s="210"/>
      <c r="R194" s="210"/>
      <c r="S194" s="210"/>
      <c r="T194" s="210"/>
      <c r="U194" s="210"/>
      <c r="V194" s="210"/>
      <c r="W194" s="210"/>
      <c r="X194" s="210"/>
      <c r="Y194" s="213"/>
      <c r="Z194" s="213"/>
      <c r="AA194" s="213"/>
      <c r="AB194" s="213"/>
      <c r="AC194" s="214"/>
      <c r="AD194" s="215">
        <f>AD192*AD25</f>
        <v>148385.16</v>
      </c>
      <c r="AE194" s="216"/>
      <c r="AF194" s="216"/>
      <c r="AG194" s="216"/>
      <c r="AH194" s="216"/>
      <c r="AI194" s="216"/>
      <c r="AJ194" s="217"/>
    </row>
    <row r="195" spans="1:36" ht="6" customHeight="1">
      <c r="A195" s="208"/>
      <c r="B195" s="208"/>
      <c r="C195" s="211"/>
      <c r="D195" s="212"/>
      <c r="E195" s="212"/>
      <c r="F195" s="212"/>
      <c r="G195" s="212"/>
      <c r="H195" s="212"/>
      <c r="I195" s="212"/>
      <c r="J195" s="212"/>
      <c r="K195" s="212"/>
      <c r="L195" s="212"/>
      <c r="M195" s="212"/>
      <c r="N195" s="212"/>
      <c r="O195" s="212"/>
      <c r="P195" s="212"/>
      <c r="Q195" s="212"/>
      <c r="R195" s="212"/>
      <c r="S195" s="212"/>
      <c r="T195" s="212"/>
      <c r="U195" s="212"/>
      <c r="V195" s="212"/>
      <c r="W195" s="212"/>
      <c r="X195" s="212"/>
      <c r="Y195" s="213"/>
      <c r="Z195" s="213"/>
      <c r="AA195" s="213"/>
      <c r="AB195" s="213"/>
      <c r="AC195" s="214"/>
      <c r="AD195" s="218"/>
      <c r="AE195" s="219"/>
      <c r="AF195" s="219"/>
      <c r="AG195" s="219"/>
      <c r="AH195" s="219"/>
      <c r="AI195" s="219"/>
      <c r="AJ195" s="220"/>
    </row>
  </sheetData>
  <mergeCells count="374">
    <mergeCell ref="A194:B195"/>
    <mergeCell ref="C194:X195"/>
    <mergeCell ref="Y194:AC195"/>
    <mergeCell ref="AD194:AJ195"/>
    <mergeCell ref="A183:AD184"/>
    <mergeCell ref="AE183:AJ184"/>
    <mergeCell ref="A187:AJ188"/>
    <mergeCell ref="A190:AC191"/>
    <mergeCell ref="AD190:AJ191"/>
    <mergeCell ref="A192:B193"/>
    <mergeCell ref="C192:X193"/>
    <mergeCell ref="Y192:AC193"/>
    <mergeCell ref="AD192:AJ193"/>
    <mergeCell ref="A171:L182"/>
    <mergeCell ref="M171:Q182"/>
    <mergeCell ref="R171:V182"/>
    <mergeCell ref="W171:AA182"/>
    <mergeCell ref="AB171:AD182"/>
    <mergeCell ref="AE171:AJ182"/>
    <mergeCell ref="A169:L170"/>
    <mergeCell ref="M169:Q170"/>
    <mergeCell ref="R169:V170"/>
    <mergeCell ref="W169:AA170"/>
    <mergeCell ref="AB169:AD170"/>
    <mergeCell ref="AE169:AJ170"/>
    <mergeCell ref="A160:AJ161"/>
    <mergeCell ref="A162:AJ162"/>
    <mergeCell ref="A163:L168"/>
    <mergeCell ref="M163:Q168"/>
    <mergeCell ref="R163:V168"/>
    <mergeCell ref="W163:AA168"/>
    <mergeCell ref="AB163:AD168"/>
    <mergeCell ref="AE163:AJ168"/>
    <mergeCell ref="A156:AC156"/>
    <mergeCell ref="AD156:AJ156"/>
    <mergeCell ref="A157:B157"/>
    <mergeCell ref="C157:AC157"/>
    <mergeCell ref="AD157:AJ157"/>
    <mergeCell ref="A158:AC158"/>
    <mergeCell ref="AD158:AJ158"/>
    <mergeCell ref="A154:B154"/>
    <mergeCell ref="C154:AC154"/>
    <mergeCell ref="AD154:AJ154"/>
    <mergeCell ref="A155:B155"/>
    <mergeCell ref="C155:AC155"/>
    <mergeCell ref="AD155:AJ155"/>
    <mergeCell ref="A152:B152"/>
    <mergeCell ref="C152:AC152"/>
    <mergeCell ref="AD152:AJ152"/>
    <mergeCell ref="A153:B153"/>
    <mergeCell ref="C153:AC153"/>
    <mergeCell ref="AD153:AJ153"/>
    <mergeCell ref="A146:AC146"/>
    <mergeCell ref="AD146:AJ146"/>
    <mergeCell ref="A148:AJ148"/>
    <mergeCell ref="A150:AC150"/>
    <mergeCell ref="AD150:AJ150"/>
    <mergeCell ref="A151:B151"/>
    <mergeCell ref="C151:AC151"/>
    <mergeCell ref="AD151:AJ151"/>
    <mergeCell ref="AD143:AJ143"/>
    <mergeCell ref="A144:B144"/>
    <mergeCell ref="C144:X144"/>
    <mergeCell ref="Y144:AC144"/>
    <mergeCell ref="AD144:AJ144"/>
    <mergeCell ref="A145:B145"/>
    <mergeCell ref="C145:X145"/>
    <mergeCell ref="Y145:AC145"/>
    <mergeCell ref="AD145:AJ145"/>
    <mergeCell ref="C141:X141"/>
    <mergeCell ref="A142:B142"/>
    <mergeCell ref="C142:X142"/>
    <mergeCell ref="A143:B143"/>
    <mergeCell ref="C143:X143"/>
    <mergeCell ref="Y143:AC143"/>
    <mergeCell ref="A139:B139"/>
    <mergeCell ref="C139:X139"/>
    <mergeCell ref="Y139:AC139"/>
    <mergeCell ref="AD139:AJ139"/>
    <mergeCell ref="A140:B140"/>
    <mergeCell ref="C140:X140"/>
    <mergeCell ref="Y140:AC140"/>
    <mergeCell ref="AD140:AJ140"/>
    <mergeCell ref="A135:AC135"/>
    <mergeCell ref="AD135:AJ135"/>
    <mergeCell ref="A137:AJ137"/>
    <mergeCell ref="A138:B138"/>
    <mergeCell ref="C138:X138"/>
    <mergeCell ref="Y138:AC138"/>
    <mergeCell ref="AD138:AJ138"/>
    <mergeCell ref="A133:B133"/>
    <mergeCell ref="Y133:AC133"/>
    <mergeCell ref="AD133:AJ133"/>
    <mergeCell ref="A134:B134"/>
    <mergeCell ref="Y134:AC134"/>
    <mergeCell ref="AD134:AJ134"/>
    <mergeCell ref="A130:AJ130"/>
    <mergeCell ref="A131:B131"/>
    <mergeCell ref="AD131:AJ131"/>
    <mergeCell ref="A132:B132"/>
    <mergeCell ref="Y132:AC132"/>
    <mergeCell ref="AD132:AJ132"/>
    <mergeCell ref="A127:B127"/>
    <mergeCell ref="C127:AC127"/>
    <mergeCell ref="AD127:AJ127"/>
    <mergeCell ref="A128:AC128"/>
    <mergeCell ref="AD128:AJ128"/>
    <mergeCell ref="A129:AJ129"/>
    <mergeCell ref="A124:AJ124"/>
    <mergeCell ref="A125:B125"/>
    <mergeCell ref="C125:AC125"/>
    <mergeCell ref="AD125:AJ125"/>
    <mergeCell ref="A126:B126"/>
    <mergeCell ref="C126:AC126"/>
    <mergeCell ref="AD126:AJ126"/>
    <mergeCell ref="A121:B121"/>
    <mergeCell ref="C121:AC121"/>
    <mergeCell ref="AD121:AJ121"/>
    <mergeCell ref="A122:AC122"/>
    <mergeCell ref="AD122:AJ122"/>
    <mergeCell ref="A123:AJ123"/>
    <mergeCell ref="A117:X117"/>
    <mergeCell ref="Y117:AC117"/>
    <mergeCell ref="AD117:AJ117"/>
    <mergeCell ref="A118:AJ118"/>
    <mergeCell ref="A119:AJ119"/>
    <mergeCell ref="A120:B120"/>
    <mergeCell ref="C120:X120"/>
    <mergeCell ref="Y120:AC120"/>
    <mergeCell ref="AD120:AJ120"/>
    <mergeCell ref="A115:B115"/>
    <mergeCell ref="C115:X115"/>
    <mergeCell ref="Y115:AC115"/>
    <mergeCell ref="AD115:AJ115"/>
    <mergeCell ref="A116:B116"/>
    <mergeCell ref="C116:X116"/>
    <mergeCell ref="Y116:AC116"/>
    <mergeCell ref="AD116:AJ116"/>
    <mergeCell ref="A113:B113"/>
    <mergeCell ref="C113:X113"/>
    <mergeCell ref="Y113:AC113"/>
    <mergeCell ref="AD113:AJ113"/>
    <mergeCell ref="A114:B114"/>
    <mergeCell ref="C114:X114"/>
    <mergeCell ref="Y114:AC114"/>
    <mergeCell ref="AD114:AJ114"/>
    <mergeCell ref="A111:B111"/>
    <mergeCell ref="C111:X111"/>
    <mergeCell ref="Y111:AC111"/>
    <mergeCell ref="AD111:AJ111"/>
    <mergeCell ref="A112:B112"/>
    <mergeCell ref="C112:X112"/>
    <mergeCell ref="Y112:AC112"/>
    <mergeCell ref="AD112:AJ112"/>
    <mergeCell ref="A107:AJ107"/>
    <mergeCell ref="A108:AJ108"/>
    <mergeCell ref="A109:AJ109"/>
    <mergeCell ref="A110:B110"/>
    <mergeCell ref="C110:X110"/>
    <mergeCell ref="Y110:AC110"/>
    <mergeCell ref="AD110:AJ110"/>
    <mergeCell ref="A105:B105"/>
    <mergeCell ref="C105:X105"/>
    <mergeCell ref="Y105:AC105"/>
    <mergeCell ref="AD105:AJ105"/>
    <mergeCell ref="A106:X106"/>
    <mergeCell ref="Y106:AC106"/>
    <mergeCell ref="AD106:AJ106"/>
    <mergeCell ref="A103:B103"/>
    <mergeCell ref="C103:X103"/>
    <mergeCell ref="Y103:AC103"/>
    <mergeCell ref="AD103:AJ103"/>
    <mergeCell ref="A104:B104"/>
    <mergeCell ref="C104:X104"/>
    <mergeCell ref="Y104:AC104"/>
    <mergeCell ref="AD104:AJ104"/>
    <mergeCell ref="A101:B101"/>
    <mergeCell ref="C101:X101"/>
    <mergeCell ref="Y101:AC101"/>
    <mergeCell ref="AD101:AJ101"/>
    <mergeCell ref="A102:B102"/>
    <mergeCell ref="C102:X102"/>
    <mergeCell ref="Y102:AC102"/>
    <mergeCell ref="AD102:AJ102"/>
    <mergeCell ref="A98:AJ98"/>
    <mergeCell ref="A99:B99"/>
    <mergeCell ref="C99:X99"/>
    <mergeCell ref="Y99:AC99"/>
    <mergeCell ref="AD99:AJ99"/>
    <mergeCell ref="A100:B100"/>
    <mergeCell ref="C100:X100"/>
    <mergeCell ref="Y100:AC100"/>
    <mergeCell ref="AD100:AJ100"/>
    <mergeCell ref="A95:B95"/>
    <mergeCell ref="C95:AC95"/>
    <mergeCell ref="AD95:AJ95"/>
    <mergeCell ref="A96:AC96"/>
    <mergeCell ref="AD96:AJ96"/>
    <mergeCell ref="A97:AJ97"/>
    <mergeCell ref="A93:B93"/>
    <mergeCell ref="C93:AC93"/>
    <mergeCell ref="AD93:AJ93"/>
    <mergeCell ref="A94:B94"/>
    <mergeCell ref="C94:AC94"/>
    <mergeCell ref="AD94:AJ94"/>
    <mergeCell ref="A89:AC89"/>
    <mergeCell ref="AD89:AJ89"/>
    <mergeCell ref="A90:AJ90"/>
    <mergeCell ref="A91:AJ91"/>
    <mergeCell ref="A92:B92"/>
    <mergeCell ref="C92:AC92"/>
    <mergeCell ref="AD92:AJ92"/>
    <mergeCell ref="A87:B87"/>
    <mergeCell ref="C87:AC87"/>
    <mergeCell ref="AD87:AJ87"/>
    <mergeCell ref="A88:B88"/>
    <mergeCell ref="C88:AC88"/>
    <mergeCell ref="AD88:AJ88"/>
    <mergeCell ref="A85:B85"/>
    <mergeCell ref="C85:AC85"/>
    <mergeCell ref="AD85:AJ85"/>
    <mergeCell ref="A86:B86"/>
    <mergeCell ref="C86:AC86"/>
    <mergeCell ref="AD86:AJ86"/>
    <mergeCell ref="A81:X81"/>
    <mergeCell ref="Y81:AC81"/>
    <mergeCell ref="AD81:AJ81"/>
    <mergeCell ref="A83:AJ83"/>
    <mergeCell ref="A84:B84"/>
    <mergeCell ref="C84:AC84"/>
    <mergeCell ref="AD84:AJ84"/>
    <mergeCell ref="A79:B79"/>
    <mergeCell ref="C79:X79"/>
    <mergeCell ref="Y79:AC79"/>
    <mergeCell ref="AD79:AJ79"/>
    <mergeCell ref="A80:B80"/>
    <mergeCell ref="C80:X80"/>
    <mergeCell ref="Y80:AC80"/>
    <mergeCell ref="AD80:AJ80"/>
    <mergeCell ref="A77:B77"/>
    <mergeCell ref="C77:X77"/>
    <mergeCell ref="Y77:AC77"/>
    <mergeCell ref="AD77:AJ77"/>
    <mergeCell ref="A78:B78"/>
    <mergeCell ref="C78:X78"/>
    <mergeCell ref="Y78:AC78"/>
    <mergeCell ref="AD78:AJ78"/>
    <mergeCell ref="A75:B75"/>
    <mergeCell ref="C75:X75"/>
    <mergeCell ref="Y75:AC75"/>
    <mergeCell ref="AD75:AJ75"/>
    <mergeCell ref="A76:B76"/>
    <mergeCell ref="C76:X76"/>
    <mergeCell ref="Y76:AC76"/>
    <mergeCell ref="AD76:AJ76"/>
    <mergeCell ref="A73:B73"/>
    <mergeCell ref="C73:X73"/>
    <mergeCell ref="Y73:AC73"/>
    <mergeCell ref="AD73:AJ73"/>
    <mergeCell ref="A74:B74"/>
    <mergeCell ref="C74:X74"/>
    <mergeCell ref="Y74:AC74"/>
    <mergeCell ref="AD74:AJ74"/>
    <mergeCell ref="A69:X69"/>
    <mergeCell ref="Y69:AC69"/>
    <mergeCell ref="AD69:AJ69"/>
    <mergeCell ref="A71:AJ71"/>
    <mergeCell ref="A72:B72"/>
    <mergeCell ref="C72:X72"/>
    <mergeCell ref="Y72:AC72"/>
    <mergeCell ref="AD72:AJ72"/>
    <mergeCell ref="A67:B67"/>
    <mergeCell ref="C67:X67"/>
    <mergeCell ref="Y67:AC67"/>
    <mergeCell ref="AD67:AJ67"/>
    <mergeCell ref="A68:B68"/>
    <mergeCell ref="C68:X68"/>
    <mergeCell ref="Y68:AC68"/>
    <mergeCell ref="AD68:AJ68"/>
    <mergeCell ref="A64:AJ64"/>
    <mergeCell ref="A65:AJ65"/>
    <mergeCell ref="A66:B66"/>
    <mergeCell ref="C66:X66"/>
    <mergeCell ref="Y66:AC66"/>
    <mergeCell ref="AD66:AJ66"/>
    <mergeCell ref="A61:B61"/>
    <mergeCell ref="C61:X61"/>
    <mergeCell ref="Y61:AC61"/>
    <mergeCell ref="AD61:AJ61"/>
    <mergeCell ref="A62:AC62"/>
    <mergeCell ref="AD62:AJ62"/>
    <mergeCell ref="A59:B59"/>
    <mergeCell ref="C59:X59"/>
    <mergeCell ref="Y59:AC59"/>
    <mergeCell ref="AD59:AJ59"/>
    <mergeCell ref="A60:B60"/>
    <mergeCell ref="C60:X60"/>
    <mergeCell ref="Y60:AC60"/>
    <mergeCell ref="AD60:AJ60"/>
    <mergeCell ref="A57:B57"/>
    <mergeCell ref="C57:X57"/>
    <mergeCell ref="Y57:AC57"/>
    <mergeCell ref="AD57:AJ57"/>
    <mergeCell ref="A58:B58"/>
    <mergeCell ref="C58:X58"/>
    <mergeCell ref="Y58:AC58"/>
    <mergeCell ref="AD58:AJ58"/>
    <mergeCell ref="A55:B55"/>
    <mergeCell ref="C55:X55"/>
    <mergeCell ref="Y55:AC55"/>
    <mergeCell ref="AD55:AJ55"/>
    <mergeCell ref="A56:B56"/>
    <mergeCell ref="C56:X56"/>
    <mergeCell ref="Y56:AC56"/>
    <mergeCell ref="AD56:AJ56"/>
    <mergeCell ref="A48:B49"/>
    <mergeCell ref="C48:AC49"/>
    <mergeCell ref="AD48:AJ49"/>
    <mergeCell ref="A51:AJ52"/>
    <mergeCell ref="A53:B54"/>
    <mergeCell ref="C53:X54"/>
    <mergeCell ref="Y53:AC54"/>
    <mergeCell ref="AD53:AJ54"/>
    <mergeCell ref="A44:B45"/>
    <mergeCell ref="C44:AC45"/>
    <mergeCell ref="AD44:AJ45"/>
    <mergeCell ref="A46:B47"/>
    <mergeCell ref="C46:AC47"/>
    <mergeCell ref="AD46:AJ47"/>
    <mergeCell ref="A41:B42"/>
    <mergeCell ref="C41:AC42"/>
    <mergeCell ref="AD41:AJ42"/>
    <mergeCell ref="A43:B43"/>
    <mergeCell ref="C43:AC43"/>
    <mergeCell ref="AD43:AJ43"/>
    <mergeCell ref="A33:X33"/>
    <mergeCell ref="Y33:AC33"/>
    <mergeCell ref="AD33:AJ33"/>
    <mergeCell ref="A35:AJ35"/>
    <mergeCell ref="A37:AJ38"/>
    <mergeCell ref="A39:AJ40"/>
    <mergeCell ref="C26:Z27"/>
    <mergeCell ref="A28:AJ29"/>
    <mergeCell ref="A30:P31"/>
    <mergeCell ref="Q30:AJ31"/>
    <mergeCell ref="A32:X32"/>
    <mergeCell ref="Y32:AC32"/>
    <mergeCell ref="AD32:AJ32"/>
    <mergeCell ref="A24:B24"/>
    <mergeCell ref="C24:AC24"/>
    <mergeCell ref="AD24:AJ24"/>
    <mergeCell ref="A25:B25"/>
    <mergeCell ref="C25:AC25"/>
    <mergeCell ref="AD25:AJ25"/>
    <mergeCell ref="A18:AJ18"/>
    <mergeCell ref="A20:AJ21"/>
    <mergeCell ref="A22:B22"/>
    <mergeCell ref="C22:AC22"/>
    <mergeCell ref="AD22:AJ22"/>
    <mergeCell ref="A23:B23"/>
    <mergeCell ref="C23:AC23"/>
    <mergeCell ref="AD23:AJ23"/>
    <mergeCell ref="A10:AJ10"/>
    <mergeCell ref="A11:AJ11"/>
    <mergeCell ref="A12:AJ12"/>
    <mergeCell ref="A13:AJ13"/>
    <mergeCell ref="A14:AJ15"/>
    <mergeCell ref="A16:AJ17"/>
    <mergeCell ref="A2:AJ2"/>
    <mergeCell ref="A3:AJ3"/>
    <mergeCell ref="A4:AJ4"/>
    <mergeCell ref="A5:AJ5"/>
    <mergeCell ref="A8:AJ8"/>
    <mergeCell ref="A9:AJ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8" orientation="portrait" r:id="rId1"/>
  <headerFooter>
    <oddFooter>&amp;L&amp;F&amp;C&amp;P/&amp;N&amp;R&amp;A</oddFooter>
  </headerFooter>
  <rowBreaks count="1" manualBreakCount="1">
    <brk id="146" max="35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/>
  </sheetPr>
  <dimension ref="A1:AJ195"/>
  <sheetViews>
    <sheetView showGridLines="0" zoomScaleNormal="100" zoomScaleSheetLayoutView="120" workbookViewId="0">
      <selection activeCell="A12" sqref="A12:AJ12"/>
    </sheetView>
  </sheetViews>
  <sheetFormatPr defaultColWidth="2.42578125" defaultRowHeight="6" customHeight="1"/>
  <cols>
    <col min="1" max="28" width="2.42578125" style="34"/>
    <col min="29" max="29" width="2" style="34" customWidth="1"/>
    <col min="30" max="30" width="11.140625" style="34" customWidth="1"/>
    <col min="31" max="35" width="2.42578125" style="34"/>
    <col min="36" max="36" width="2.7109375" style="34" customWidth="1"/>
    <col min="37" max="16384" width="2.42578125" style="34"/>
  </cols>
  <sheetData>
    <row r="1" spans="1:36" ht="12.75">
      <c r="A1" s="16"/>
      <c r="B1" s="16"/>
      <c r="C1" s="16"/>
      <c r="D1" s="16"/>
    </row>
    <row r="2" spans="1:36" ht="12.75">
      <c r="A2" s="438" t="s">
        <v>31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38"/>
      <c r="AE2" s="438"/>
      <c r="AF2" s="438"/>
      <c r="AG2" s="438"/>
      <c r="AH2" s="438"/>
      <c r="AI2" s="438"/>
      <c r="AJ2" s="438"/>
    </row>
    <row r="3" spans="1:36" ht="12.75">
      <c r="A3" s="438" t="s">
        <v>264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  <c r="AA3" s="438"/>
      <c r="AB3" s="438"/>
      <c r="AC3" s="438"/>
      <c r="AD3" s="438"/>
      <c r="AE3" s="438"/>
      <c r="AF3" s="438"/>
      <c r="AG3" s="438"/>
      <c r="AH3" s="438"/>
      <c r="AI3" s="438"/>
      <c r="AJ3" s="438"/>
    </row>
    <row r="4" spans="1:36" ht="12.75">
      <c r="A4" s="438" t="s">
        <v>32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38"/>
      <c r="V4" s="438"/>
      <c r="W4" s="438"/>
      <c r="X4" s="438"/>
      <c r="Y4" s="438"/>
      <c r="Z4" s="438"/>
      <c r="AA4" s="438"/>
      <c r="AB4" s="438"/>
      <c r="AC4" s="438"/>
      <c r="AD4" s="438"/>
      <c r="AE4" s="438"/>
      <c r="AF4" s="438"/>
      <c r="AG4" s="438"/>
      <c r="AH4" s="438"/>
      <c r="AI4" s="438"/>
      <c r="AJ4" s="438"/>
    </row>
    <row r="5" spans="1:36" ht="12.75">
      <c r="A5" s="438" t="s">
        <v>33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438"/>
      <c r="AG5" s="438"/>
      <c r="AH5" s="438"/>
      <c r="AI5" s="438"/>
      <c r="AJ5" s="438"/>
    </row>
    <row r="6" spans="1:36" ht="12.75"/>
    <row r="7" spans="1:36" ht="12.75"/>
    <row r="8" spans="1:36" s="35" customFormat="1" ht="12.75">
      <c r="A8" s="439"/>
      <c r="B8" s="439"/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439"/>
    </row>
    <row r="9" spans="1:36" s="35" customFormat="1" ht="16.5" customHeight="1">
      <c r="A9" s="440" t="s">
        <v>199</v>
      </c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440"/>
      <c r="T9" s="440"/>
      <c r="U9" s="440"/>
      <c r="V9" s="440"/>
      <c r="W9" s="440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  <c r="AI9" s="440"/>
      <c r="AJ9" s="440"/>
    </row>
    <row r="10" spans="1:36" s="35" customFormat="1" ht="12.75" customHeight="1">
      <c r="A10" s="428" t="s">
        <v>90</v>
      </c>
      <c r="B10" s="428"/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8"/>
      <c r="T10" s="428"/>
      <c r="U10" s="428"/>
      <c r="V10" s="428"/>
      <c r="W10" s="428"/>
      <c r="X10" s="428"/>
      <c r="Y10" s="428"/>
      <c r="Z10" s="428"/>
      <c r="AA10" s="428"/>
      <c r="AB10" s="428"/>
      <c r="AC10" s="428"/>
      <c r="AD10" s="428"/>
      <c r="AE10" s="428"/>
      <c r="AF10" s="428"/>
      <c r="AG10" s="428"/>
      <c r="AH10" s="428"/>
      <c r="AI10" s="428"/>
      <c r="AJ10" s="428"/>
    </row>
    <row r="11" spans="1:36" s="35" customFormat="1" ht="10.5" customHeight="1">
      <c r="A11" s="429"/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29"/>
      <c r="AE11" s="429"/>
      <c r="AF11" s="429"/>
      <c r="AG11" s="429"/>
      <c r="AH11" s="429"/>
      <c r="AI11" s="429"/>
      <c r="AJ11" s="429"/>
    </row>
    <row r="12" spans="1:36" s="35" customFormat="1" ht="12" customHeight="1">
      <c r="A12" s="430" t="s">
        <v>341</v>
      </c>
      <c r="B12" s="430"/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430"/>
      <c r="Z12" s="430"/>
      <c r="AA12" s="430"/>
      <c r="AB12" s="430"/>
      <c r="AC12" s="430"/>
      <c r="AD12" s="430"/>
      <c r="AE12" s="430"/>
      <c r="AF12" s="430"/>
      <c r="AG12" s="430"/>
      <c r="AH12" s="430"/>
      <c r="AI12" s="430"/>
      <c r="AJ12" s="430"/>
    </row>
    <row r="13" spans="1:36" s="35" customFormat="1" ht="11.25" customHeight="1">
      <c r="A13" s="431"/>
      <c r="B13" s="431"/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431"/>
      <c r="AF13" s="431"/>
      <c r="AG13" s="431"/>
      <c r="AH13" s="431"/>
      <c r="AI13" s="431"/>
      <c r="AJ13" s="431"/>
    </row>
    <row r="14" spans="1:36" s="35" customFormat="1" ht="6" customHeight="1">
      <c r="A14" s="432" t="s">
        <v>268</v>
      </c>
      <c r="B14" s="433"/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4"/>
    </row>
    <row r="15" spans="1:36" s="35" customFormat="1" ht="6" customHeight="1">
      <c r="A15" s="432"/>
      <c r="B15" s="433"/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4"/>
    </row>
    <row r="16" spans="1:36" s="35" customFormat="1" ht="6" customHeight="1">
      <c r="A16" s="435" t="s">
        <v>91</v>
      </c>
      <c r="B16" s="436"/>
      <c r="C16" s="436"/>
      <c r="D16" s="436"/>
      <c r="E16" s="436"/>
      <c r="F16" s="436"/>
      <c r="G16" s="436"/>
      <c r="H16" s="436"/>
      <c r="I16" s="436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6"/>
      <c r="AE16" s="436"/>
      <c r="AF16" s="436"/>
      <c r="AG16" s="436"/>
      <c r="AH16" s="436"/>
      <c r="AI16" s="436"/>
      <c r="AJ16" s="437"/>
    </row>
    <row r="17" spans="1:36" s="35" customFormat="1" ht="6" customHeight="1">
      <c r="A17" s="435"/>
      <c r="B17" s="436"/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6"/>
      <c r="AE17" s="436"/>
      <c r="AF17" s="436"/>
      <c r="AG17" s="436"/>
      <c r="AH17" s="436"/>
      <c r="AI17" s="436"/>
      <c r="AJ17" s="437"/>
    </row>
    <row r="18" spans="1:36" s="35" customFormat="1" ht="12.75">
      <c r="A18" s="432" t="s">
        <v>92</v>
      </c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433"/>
      <c r="AE18" s="433"/>
      <c r="AF18" s="433"/>
      <c r="AG18" s="433"/>
      <c r="AH18" s="433"/>
      <c r="AI18" s="433"/>
      <c r="AJ18" s="434"/>
    </row>
    <row r="19" spans="1:36" s="35" customFormat="1" ht="13.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</row>
    <row r="20" spans="1:36" s="35" customFormat="1" ht="6" customHeight="1">
      <c r="A20" s="441" t="s">
        <v>93</v>
      </c>
      <c r="B20" s="442"/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442"/>
      <c r="AA20" s="442"/>
      <c r="AB20" s="442"/>
      <c r="AC20" s="442"/>
      <c r="AD20" s="442"/>
      <c r="AE20" s="442"/>
      <c r="AF20" s="442"/>
      <c r="AG20" s="442"/>
      <c r="AH20" s="442"/>
      <c r="AI20" s="442"/>
      <c r="AJ20" s="443"/>
    </row>
    <row r="21" spans="1:36" s="35" customFormat="1" ht="6" customHeight="1">
      <c r="A21" s="444"/>
      <c r="B21" s="445"/>
      <c r="C21" s="445"/>
      <c r="D21" s="445"/>
      <c r="E21" s="445"/>
      <c r="F21" s="445"/>
      <c r="G21" s="445"/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5"/>
      <c r="AA21" s="445"/>
      <c r="AB21" s="445"/>
      <c r="AC21" s="445"/>
      <c r="AD21" s="445"/>
      <c r="AE21" s="445"/>
      <c r="AF21" s="445"/>
      <c r="AG21" s="445"/>
      <c r="AH21" s="445"/>
      <c r="AI21" s="445"/>
      <c r="AJ21" s="446"/>
    </row>
    <row r="22" spans="1:36" s="35" customFormat="1" ht="13.5" customHeight="1">
      <c r="A22" s="314" t="s">
        <v>0</v>
      </c>
      <c r="B22" s="214"/>
      <c r="C22" s="301" t="s">
        <v>94</v>
      </c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3"/>
      <c r="AD22" s="447" t="s">
        <v>95</v>
      </c>
      <c r="AE22" s="448"/>
      <c r="AF22" s="448"/>
      <c r="AG22" s="448"/>
      <c r="AH22" s="448"/>
      <c r="AI22" s="448"/>
      <c r="AJ22" s="449"/>
    </row>
    <row r="23" spans="1:36" s="35" customFormat="1" ht="12" customHeight="1">
      <c r="A23" s="314" t="s">
        <v>1</v>
      </c>
      <c r="B23" s="214"/>
      <c r="C23" s="301" t="s">
        <v>96</v>
      </c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3"/>
      <c r="AD23" s="425" t="s">
        <v>269</v>
      </c>
      <c r="AE23" s="426"/>
      <c r="AF23" s="426"/>
      <c r="AG23" s="426"/>
      <c r="AH23" s="426"/>
      <c r="AI23" s="426"/>
      <c r="AJ23" s="427"/>
    </row>
    <row r="24" spans="1:36" s="35" customFormat="1" ht="24.95" customHeight="1">
      <c r="A24" s="314" t="s">
        <v>2</v>
      </c>
      <c r="B24" s="214"/>
      <c r="C24" s="301" t="s">
        <v>97</v>
      </c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3"/>
      <c r="AD24" s="495" t="s">
        <v>310</v>
      </c>
      <c r="AE24" s="423"/>
      <c r="AF24" s="423"/>
      <c r="AG24" s="423"/>
      <c r="AH24" s="423"/>
      <c r="AI24" s="423"/>
      <c r="AJ24" s="424"/>
    </row>
    <row r="25" spans="1:36" s="35" customFormat="1" ht="12.75" customHeight="1">
      <c r="A25" s="314" t="s">
        <v>3</v>
      </c>
      <c r="B25" s="214"/>
      <c r="C25" s="301" t="s">
        <v>98</v>
      </c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3"/>
      <c r="AD25" s="422">
        <v>36</v>
      </c>
      <c r="AE25" s="423"/>
      <c r="AF25" s="423"/>
      <c r="AG25" s="423"/>
      <c r="AH25" s="423"/>
      <c r="AI25" s="423"/>
      <c r="AJ25" s="424"/>
    </row>
    <row r="26" spans="1:36" s="35" customFormat="1" ht="6" customHeight="1">
      <c r="A26" s="37"/>
      <c r="B26" s="38"/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0"/>
      <c r="X26" s="400"/>
      <c r="Y26" s="400"/>
      <c r="Z26" s="400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35" customFormat="1" ht="6" customHeight="1">
      <c r="A27" s="37"/>
      <c r="B27" s="37"/>
      <c r="C27" s="400"/>
      <c r="D27" s="400"/>
      <c r="E27" s="400"/>
      <c r="F27" s="400"/>
      <c r="G27" s="400"/>
      <c r="H27" s="400"/>
      <c r="I27" s="400"/>
      <c r="J27" s="400"/>
      <c r="K27" s="400"/>
      <c r="L27" s="400"/>
      <c r="M27" s="400"/>
      <c r="N27" s="400"/>
      <c r="O27" s="400"/>
      <c r="P27" s="400"/>
      <c r="Q27" s="400"/>
      <c r="R27" s="400"/>
      <c r="S27" s="400"/>
      <c r="T27" s="400"/>
      <c r="U27" s="400"/>
      <c r="V27" s="400"/>
      <c r="W27" s="400"/>
      <c r="X27" s="400"/>
      <c r="Y27" s="400"/>
      <c r="Z27" s="400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35" customFormat="1" ht="6" customHeight="1">
      <c r="A28" s="401" t="s">
        <v>99</v>
      </c>
      <c r="B28" s="402"/>
      <c r="C28" s="402"/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402"/>
      <c r="Y28" s="402"/>
      <c r="Z28" s="402"/>
      <c r="AA28" s="402"/>
      <c r="AB28" s="402"/>
      <c r="AC28" s="402"/>
      <c r="AD28" s="402"/>
      <c r="AE28" s="402"/>
      <c r="AF28" s="402"/>
      <c r="AG28" s="402"/>
      <c r="AH28" s="402"/>
      <c r="AI28" s="402"/>
      <c r="AJ28" s="403"/>
    </row>
    <row r="29" spans="1:36" s="35" customFormat="1" ht="6" customHeight="1">
      <c r="A29" s="404"/>
      <c r="B29" s="405"/>
      <c r="C29" s="405"/>
      <c r="D29" s="405"/>
      <c r="E29" s="405"/>
      <c r="F29" s="405"/>
      <c r="G29" s="405"/>
      <c r="H29" s="405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  <c r="W29" s="405"/>
      <c r="X29" s="405"/>
      <c r="Y29" s="405"/>
      <c r="Z29" s="405"/>
      <c r="AA29" s="405"/>
      <c r="AB29" s="405"/>
      <c r="AC29" s="405"/>
      <c r="AD29" s="405"/>
      <c r="AE29" s="405"/>
      <c r="AF29" s="405"/>
      <c r="AG29" s="405"/>
      <c r="AH29" s="405"/>
      <c r="AI29" s="405"/>
      <c r="AJ29" s="406"/>
    </row>
    <row r="30" spans="1:36" s="35" customFormat="1" ht="6" customHeight="1">
      <c r="A30" s="209" t="s">
        <v>100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357"/>
      <c r="Q30" s="407" t="s">
        <v>276</v>
      </c>
      <c r="R30" s="408"/>
      <c r="S30" s="408"/>
      <c r="T30" s="408"/>
      <c r="U30" s="408"/>
      <c r="V30" s="408"/>
      <c r="W30" s="408"/>
      <c r="X30" s="408"/>
      <c r="Y30" s="408"/>
      <c r="Z30" s="408"/>
      <c r="AA30" s="408"/>
      <c r="AB30" s="408"/>
      <c r="AC30" s="408"/>
      <c r="AD30" s="408"/>
      <c r="AE30" s="408"/>
      <c r="AF30" s="408"/>
      <c r="AG30" s="408"/>
      <c r="AH30" s="408"/>
      <c r="AI30" s="408"/>
      <c r="AJ30" s="409"/>
    </row>
    <row r="31" spans="1:36" s="35" customFormat="1" ht="6" customHeight="1">
      <c r="A31" s="211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358"/>
      <c r="Q31" s="410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1"/>
      <c r="AH31" s="411"/>
      <c r="AI31" s="411"/>
      <c r="AJ31" s="412"/>
    </row>
    <row r="32" spans="1:36" s="35" customFormat="1" ht="12.75">
      <c r="A32" s="413" t="s">
        <v>101</v>
      </c>
      <c r="B32" s="414"/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5"/>
      <c r="Y32" s="416" t="s">
        <v>102</v>
      </c>
      <c r="Z32" s="417"/>
      <c r="AA32" s="417"/>
      <c r="AB32" s="417"/>
      <c r="AC32" s="418"/>
      <c r="AD32" s="416" t="s">
        <v>103</v>
      </c>
      <c r="AE32" s="417"/>
      <c r="AF32" s="417"/>
      <c r="AG32" s="417"/>
      <c r="AH32" s="417"/>
      <c r="AI32" s="417"/>
      <c r="AJ32" s="418"/>
    </row>
    <row r="33" spans="1:36" s="35" customFormat="1" ht="38.25" customHeight="1">
      <c r="A33" s="391" t="s">
        <v>340</v>
      </c>
      <c r="B33" s="392"/>
      <c r="C33" s="392"/>
      <c r="D33" s="392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92"/>
      <c r="T33" s="392"/>
      <c r="U33" s="392"/>
      <c r="V33" s="392"/>
      <c r="W33" s="392"/>
      <c r="X33" s="393"/>
      <c r="Y33" s="394" t="s">
        <v>104</v>
      </c>
      <c r="Z33" s="395"/>
      <c r="AA33" s="395"/>
      <c r="AB33" s="395"/>
      <c r="AC33" s="396"/>
      <c r="AD33" s="397">
        <v>1</v>
      </c>
      <c r="AE33" s="398"/>
      <c r="AF33" s="398"/>
      <c r="AG33" s="398"/>
      <c r="AH33" s="398"/>
      <c r="AI33" s="398"/>
      <c r="AJ33" s="399"/>
    </row>
    <row r="34" spans="1:36" s="35" customFormat="1" ht="6" customHeight="1">
      <c r="A34" s="37"/>
      <c r="B34" s="37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37"/>
      <c r="AB34" s="37"/>
      <c r="AC34" s="37"/>
      <c r="AD34" s="37"/>
      <c r="AE34" s="37"/>
      <c r="AF34" s="37"/>
      <c r="AG34" s="37"/>
      <c r="AH34" s="37"/>
      <c r="AI34" s="37"/>
      <c r="AJ34" s="37"/>
    </row>
    <row r="35" spans="1:36" s="35" customFormat="1" ht="12.75" customHeight="1">
      <c r="A35" s="325" t="s">
        <v>105</v>
      </c>
      <c r="B35" s="325"/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5"/>
      <c r="W35" s="325"/>
      <c r="X35" s="325"/>
      <c r="Y35" s="325"/>
      <c r="Z35" s="325"/>
      <c r="AA35" s="325"/>
      <c r="AB35" s="325"/>
      <c r="AC35" s="325"/>
      <c r="AD35" s="325"/>
      <c r="AE35" s="325"/>
      <c r="AF35" s="325"/>
      <c r="AG35" s="325"/>
      <c r="AH35" s="325"/>
      <c r="AI35" s="325"/>
      <c r="AJ35" s="325"/>
    </row>
    <row r="36" spans="1:36" s="35" customFormat="1" ht="6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</row>
    <row r="37" spans="1:36" s="35" customFormat="1" ht="6" customHeight="1">
      <c r="A37" s="361" t="s">
        <v>106</v>
      </c>
      <c r="B37" s="362"/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2"/>
      <c r="AA37" s="362"/>
      <c r="AB37" s="362"/>
      <c r="AC37" s="362"/>
      <c r="AD37" s="362"/>
      <c r="AE37" s="362"/>
      <c r="AF37" s="362"/>
      <c r="AG37" s="362"/>
      <c r="AH37" s="362"/>
      <c r="AI37" s="362"/>
      <c r="AJ37" s="363"/>
    </row>
    <row r="38" spans="1:36" s="35" customFormat="1" ht="6" customHeight="1">
      <c r="A38" s="364"/>
      <c r="B38" s="365"/>
      <c r="C38" s="365"/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65"/>
      <c r="X38" s="365"/>
      <c r="Y38" s="365"/>
      <c r="Z38" s="365"/>
      <c r="AA38" s="365"/>
      <c r="AB38" s="365"/>
      <c r="AC38" s="365"/>
      <c r="AD38" s="365"/>
      <c r="AE38" s="365"/>
      <c r="AF38" s="365"/>
      <c r="AG38" s="365"/>
      <c r="AH38" s="365"/>
      <c r="AI38" s="365"/>
      <c r="AJ38" s="366"/>
    </row>
    <row r="39" spans="1:36" s="35" customFormat="1" ht="6" customHeight="1">
      <c r="A39" s="367" t="s">
        <v>107</v>
      </c>
      <c r="B39" s="377"/>
      <c r="C39" s="377"/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7"/>
      <c r="W39" s="377"/>
      <c r="X39" s="377"/>
      <c r="Y39" s="377"/>
      <c r="Z39" s="377"/>
      <c r="AA39" s="377"/>
      <c r="AB39" s="377"/>
      <c r="AC39" s="377"/>
      <c r="AD39" s="377"/>
      <c r="AE39" s="377"/>
      <c r="AF39" s="377"/>
      <c r="AG39" s="377"/>
      <c r="AH39" s="377"/>
      <c r="AI39" s="377"/>
      <c r="AJ39" s="368"/>
    </row>
    <row r="40" spans="1:36" s="35" customFormat="1" ht="6" customHeight="1">
      <c r="A40" s="369"/>
      <c r="B40" s="378"/>
      <c r="C40" s="378"/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8"/>
      <c r="AD40" s="378"/>
      <c r="AE40" s="378"/>
      <c r="AF40" s="378"/>
      <c r="AG40" s="378"/>
      <c r="AH40" s="378"/>
      <c r="AI40" s="378"/>
      <c r="AJ40" s="370"/>
    </row>
    <row r="41" spans="1:36" s="35" customFormat="1" ht="6" customHeight="1">
      <c r="A41" s="208">
        <v>1</v>
      </c>
      <c r="B41" s="208"/>
      <c r="C41" s="209" t="s">
        <v>108</v>
      </c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357"/>
      <c r="AD41" s="387" t="s">
        <v>200</v>
      </c>
      <c r="AE41" s="387"/>
      <c r="AF41" s="387"/>
      <c r="AG41" s="387"/>
      <c r="AH41" s="387"/>
      <c r="AI41" s="387"/>
      <c r="AJ41" s="387"/>
    </row>
    <row r="42" spans="1:36" s="35" customFormat="1" ht="6" customHeight="1">
      <c r="A42" s="208"/>
      <c r="B42" s="208"/>
      <c r="C42" s="211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358"/>
      <c r="AD42" s="387"/>
      <c r="AE42" s="387"/>
      <c r="AF42" s="387"/>
      <c r="AG42" s="387"/>
      <c r="AH42" s="387"/>
      <c r="AI42" s="387"/>
      <c r="AJ42" s="387"/>
    </row>
    <row r="43" spans="1:36" s="35" customFormat="1" ht="12.75" customHeight="1">
      <c r="A43" s="314">
        <v>2</v>
      </c>
      <c r="B43" s="214"/>
      <c r="C43" s="301" t="s">
        <v>109</v>
      </c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3"/>
      <c r="AD43" s="388" t="s">
        <v>315</v>
      </c>
      <c r="AE43" s="389"/>
      <c r="AF43" s="389"/>
      <c r="AG43" s="389"/>
      <c r="AH43" s="389"/>
      <c r="AI43" s="389"/>
      <c r="AJ43" s="390"/>
    </row>
    <row r="44" spans="1:36" s="35" customFormat="1" ht="6" customHeight="1">
      <c r="A44" s="208">
        <v>3</v>
      </c>
      <c r="B44" s="208"/>
      <c r="C44" s="209" t="s">
        <v>110</v>
      </c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357"/>
      <c r="AD44" s="380">
        <v>1103</v>
      </c>
      <c r="AE44" s="381"/>
      <c r="AF44" s="381"/>
      <c r="AG44" s="381"/>
      <c r="AH44" s="381"/>
      <c r="AI44" s="381"/>
      <c r="AJ44" s="382"/>
    </row>
    <row r="45" spans="1:36" s="35" customFormat="1" ht="6" customHeight="1">
      <c r="A45" s="208"/>
      <c r="B45" s="208"/>
      <c r="C45" s="211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358"/>
      <c r="AD45" s="383"/>
      <c r="AE45" s="384"/>
      <c r="AF45" s="384"/>
      <c r="AG45" s="384"/>
      <c r="AH45" s="384"/>
      <c r="AI45" s="384"/>
      <c r="AJ45" s="385"/>
    </row>
    <row r="46" spans="1:36" s="35" customFormat="1" ht="6" customHeight="1">
      <c r="A46" s="208">
        <v>4</v>
      </c>
      <c r="B46" s="208"/>
      <c r="C46" s="209" t="s">
        <v>111</v>
      </c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357"/>
      <c r="AD46" s="386" t="s">
        <v>317</v>
      </c>
      <c r="AE46" s="386"/>
      <c r="AF46" s="386"/>
      <c r="AG46" s="386"/>
      <c r="AH46" s="386"/>
      <c r="AI46" s="386"/>
      <c r="AJ46" s="386"/>
    </row>
    <row r="47" spans="1:36" s="35" customFormat="1" ht="6" customHeight="1">
      <c r="A47" s="208"/>
      <c r="B47" s="208"/>
      <c r="C47" s="211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358"/>
      <c r="AD47" s="386"/>
      <c r="AE47" s="386"/>
      <c r="AF47" s="386"/>
      <c r="AG47" s="386"/>
      <c r="AH47" s="386"/>
      <c r="AI47" s="386"/>
      <c r="AJ47" s="386"/>
    </row>
    <row r="48" spans="1:36" s="35" customFormat="1" ht="6" customHeight="1">
      <c r="A48" s="208">
        <v>5</v>
      </c>
      <c r="B48" s="208"/>
      <c r="C48" s="209" t="s">
        <v>112</v>
      </c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357"/>
      <c r="AD48" s="359">
        <v>44197</v>
      </c>
      <c r="AE48" s="360"/>
      <c r="AF48" s="360"/>
      <c r="AG48" s="360"/>
      <c r="AH48" s="360"/>
      <c r="AI48" s="360"/>
      <c r="AJ48" s="360"/>
    </row>
    <row r="49" spans="1:36" s="35" customFormat="1" ht="6" customHeight="1">
      <c r="A49" s="208"/>
      <c r="B49" s="208"/>
      <c r="C49" s="211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358"/>
      <c r="AD49" s="360"/>
      <c r="AE49" s="360"/>
      <c r="AF49" s="360"/>
      <c r="AG49" s="360"/>
      <c r="AH49" s="360"/>
      <c r="AI49" s="360"/>
      <c r="AJ49" s="360"/>
    </row>
    <row r="50" spans="1:36" s="35" customFormat="1" ht="6" customHeight="1">
      <c r="A50" s="40"/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2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</row>
    <row r="51" spans="1:36" ht="6" customHeight="1">
      <c r="A51" s="361" t="s">
        <v>113</v>
      </c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U51" s="362"/>
      <c r="V51" s="362"/>
      <c r="W51" s="362"/>
      <c r="X51" s="362"/>
      <c r="Y51" s="362"/>
      <c r="Z51" s="362"/>
      <c r="AA51" s="362"/>
      <c r="AB51" s="362"/>
      <c r="AC51" s="362"/>
      <c r="AD51" s="362"/>
      <c r="AE51" s="362"/>
      <c r="AF51" s="362"/>
      <c r="AG51" s="362"/>
      <c r="AH51" s="362"/>
      <c r="AI51" s="362"/>
      <c r="AJ51" s="363"/>
    </row>
    <row r="52" spans="1:36" ht="6" customHeight="1">
      <c r="A52" s="364"/>
      <c r="B52" s="365"/>
      <c r="C52" s="365"/>
      <c r="D52" s="365"/>
      <c r="E52" s="365"/>
      <c r="F52" s="365"/>
      <c r="G52" s="365"/>
      <c r="H52" s="365"/>
      <c r="I52" s="365"/>
      <c r="J52" s="365"/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  <c r="V52" s="365"/>
      <c r="W52" s="365"/>
      <c r="X52" s="365"/>
      <c r="Y52" s="365"/>
      <c r="Z52" s="365"/>
      <c r="AA52" s="365"/>
      <c r="AB52" s="365"/>
      <c r="AC52" s="365"/>
      <c r="AD52" s="365"/>
      <c r="AE52" s="365"/>
      <c r="AF52" s="365"/>
      <c r="AG52" s="365"/>
      <c r="AH52" s="365"/>
      <c r="AI52" s="365"/>
      <c r="AJ52" s="366"/>
    </row>
    <row r="53" spans="1:36" s="43" customFormat="1" ht="6" customHeight="1">
      <c r="A53" s="367">
        <v>1</v>
      </c>
      <c r="B53" s="368"/>
      <c r="C53" s="371" t="s">
        <v>4</v>
      </c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72"/>
      <c r="R53" s="372"/>
      <c r="S53" s="372"/>
      <c r="T53" s="372"/>
      <c r="U53" s="372"/>
      <c r="V53" s="372"/>
      <c r="W53" s="372"/>
      <c r="X53" s="373"/>
      <c r="Y53" s="367" t="s">
        <v>114</v>
      </c>
      <c r="Z53" s="377"/>
      <c r="AA53" s="377"/>
      <c r="AB53" s="377"/>
      <c r="AC53" s="368"/>
      <c r="AD53" s="367" t="s">
        <v>115</v>
      </c>
      <c r="AE53" s="377"/>
      <c r="AF53" s="377"/>
      <c r="AG53" s="377"/>
      <c r="AH53" s="377"/>
      <c r="AI53" s="377"/>
      <c r="AJ53" s="368"/>
    </row>
    <row r="54" spans="1:36" s="43" customFormat="1" ht="6" customHeight="1">
      <c r="A54" s="369"/>
      <c r="B54" s="370"/>
      <c r="C54" s="374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375"/>
      <c r="W54" s="375"/>
      <c r="X54" s="376"/>
      <c r="Y54" s="369"/>
      <c r="Z54" s="378"/>
      <c r="AA54" s="378"/>
      <c r="AB54" s="378"/>
      <c r="AC54" s="370"/>
      <c r="AD54" s="369"/>
      <c r="AE54" s="378"/>
      <c r="AF54" s="378"/>
      <c r="AG54" s="378"/>
      <c r="AH54" s="378"/>
      <c r="AI54" s="378"/>
      <c r="AJ54" s="370"/>
    </row>
    <row r="55" spans="1:36" ht="12.75">
      <c r="A55" s="314" t="s">
        <v>0</v>
      </c>
      <c r="B55" s="214"/>
      <c r="C55" s="301" t="s">
        <v>116</v>
      </c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3"/>
      <c r="Y55" s="348"/>
      <c r="Z55" s="349"/>
      <c r="AA55" s="349"/>
      <c r="AB55" s="349"/>
      <c r="AC55" s="350"/>
      <c r="AD55" s="354">
        <f>AD44</f>
        <v>1103</v>
      </c>
      <c r="AE55" s="355"/>
      <c r="AF55" s="355"/>
      <c r="AG55" s="355"/>
      <c r="AH55" s="355"/>
      <c r="AI55" s="355"/>
      <c r="AJ55" s="356"/>
    </row>
    <row r="56" spans="1:36" ht="12.75">
      <c r="A56" s="314" t="s">
        <v>1</v>
      </c>
      <c r="B56" s="214"/>
      <c r="C56" s="301" t="s">
        <v>117</v>
      </c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3"/>
      <c r="Y56" s="336"/>
      <c r="Z56" s="337"/>
      <c r="AA56" s="337"/>
      <c r="AB56" s="337"/>
      <c r="AC56" s="338"/>
      <c r="AD56" s="333">
        <f>AD44*Y56</f>
        <v>0</v>
      </c>
      <c r="AE56" s="334"/>
      <c r="AF56" s="334"/>
      <c r="AG56" s="334"/>
      <c r="AH56" s="334"/>
      <c r="AI56" s="334"/>
      <c r="AJ56" s="335"/>
    </row>
    <row r="57" spans="1:36" ht="12.75">
      <c r="A57" s="314" t="s">
        <v>2</v>
      </c>
      <c r="B57" s="214"/>
      <c r="C57" s="301" t="s">
        <v>118</v>
      </c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3"/>
      <c r="Y57" s="336">
        <v>0.1</v>
      </c>
      <c r="Z57" s="337"/>
      <c r="AA57" s="337"/>
      <c r="AB57" s="337"/>
      <c r="AC57" s="338"/>
      <c r="AD57" s="333">
        <f>Y57*988</f>
        <v>98.800000000000011</v>
      </c>
      <c r="AE57" s="334"/>
      <c r="AF57" s="334"/>
      <c r="AG57" s="334"/>
      <c r="AH57" s="334"/>
      <c r="AI57" s="334"/>
      <c r="AJ57" s="335"/>
    </row>
    <row r="58" spans="1:36" ht="12.75">
      <c r="A58" s="314" t="s">
        <v>3</v>
      </c>
      <c r="B58" s="214"/>
      <c r="C58" s="301" t="s">
        <v>119</v>
      </c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3"/>
      <c r="Y58" s="351"/>
      <c r="Z58" s="352"/>
      <c r="AA58" s="352"/>
      <c r="AB58" s="352"/>
      <c r="AC58" s="353"/>
      <c r="AD58" s="333"/>
      <c r="AE58" s="334"/>
      <c r="AF58" s="334"/>
      <c r="AG58" s="334"/>
      <c r="AH58" s="334"/>
      <c r="AI58" s="334"/>
      <c r="AJ58" s="335"/>
    </row>
    <row r="59" spans="1:36" ht="12.75">
      <c r="A59" s="314" t="s">
        <v>6</v>
      </c>
      <c r="B59" s="214"/>
      <c r="C59" s="301" t="s">
        <v>120</v>
      </c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3"/>
      <c r="Y59" s="351"/>
      <c r="Z59" s="352"/>
      <c r="AA59" s="352"/>
      <c r="AB59" s="352"/>
      <c r="AC59" s="353"/>
      <c r="AD59" s="333"/>
      <c r="AE59" s="334"/>
      <c r="AF59" s="334"/>
      <c r="AG59" s="334"/>
      <c r="AH59" s="334"/>
      <c r="AI59" s="334"/>
      <c r="AJ59" s="335"/>
    </row>
    <row r="60" spans="1:36" ht="12.75">
      <c r="A60" s="314" t="s">
        <v>7</v>
      </c>
      <c r="B60" s="214"/>
      <c r="C60" s="301" t="s">
        <v>121</v>
      </c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3"/>
      <c r="Y60" s="348"/>
      <c r="Z60" s="349"/>
      <c r="AA60" s="349"/>
      <c r="AB60" s="349"/>
      <c r="AC60" s="350"/>
      <c r="AD60" s="333"/>
      <c r="AE60" s="334"/>
      <c r="AF60" s="334"/>
      <c r="AG60" s="334"/>
      <c r="AH60" s="334"/>
      <c r="AI60" s="334"/>
      <c r="AJ60" s="335"/>
    </row>
    <row r="61" spans="1:36" ht="12.75">
      <c r="A61" s="314" t="s">
        <v>8</v>
      </c>
      <c r="B61" s="214"/>
      <c r="C61" s="301" t="s">
        <v>11</v>
      </c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02"/>
      <c r="V61" s="302"/>
      <c r="W61" s="302"/>
      <c r="X61" s="303"/>
      <c r="Y61" s="348"/>
      <c r="Z61" s="349"/>
      <c r="AA61" s="349"/>
      <c r="AB61" s="349"/>
      <c r="AC61" s="350"/>
      <c r="AD61" s="333">
        <v>0</v>
      </c>
      <c r="AE61" s="334"/>
      <c r="AF61" s="334"/>
      <c r="AG61" s="334"/>
      <c r="AH61" s="334"/>
      <c r="AI61" s="334"/>
      <c r="AJ61" s="335"/>
    </row>
    <row r="62" spans="1:36" ht="12.75">
      <c r="A62" s="315" t="s">
        <v>22</v>
      </c>
      <c r="B62" s="316"/>
      <c r="C62" s="316"/>
      <c r="D62" s="316"/>
      <c r="E62" s="316"/>
      <c r="F62" s="316"/>
      <c r="G62" s="316"/>
      <c r="H62" s="316"/>
      <c r="I62" s="316"/>
      <c r="J62" s="316"/>
      <c r="K62" s="316"/>
      <c r="L62" s="316"/>
      <c r="M62" s="316"/>
      <c r="N62" s="316"/>
      <c r="O62" s="316"/>
      <c r="P62" s="316"/>
      <c r="Q62" s="316"/>
      <c r="R62" s="316"/>
      <c r="S62" s="316"/>
      <c r="T62" s="316"/>
      <c r="U62" s="316"/>
      <c r="V62" s="316"/>
      <c r="W62" s="316"/>
      <c r="X62" s="316"/>
      <c r="Y62" s="316"/>
      <c r="Z62" s="316"/>
      <c r="AA62" s="316"/>
      <c r="AB62" s="316"/>
      <c r="AC62" s="317"/>
      <c r="AD62" s="318">
        <f>SUM(AD55:AJ61)</f>
        <v>1201.8</v>
      </c>
      <c r="AE62" s="319"/>
      <c r="AF62" s="319"/>
      <c r="AG62" s="319"/>
      <c r="AH62" s="319"/>
      <c r="AI62" s="319"/>
      <c r="AJ62" s="320"/>
    </row>
    <row r="63" spans="1:36" ht="6" customHeight="1">
      <c r="A63" s="169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44"/>
      <c r="Z63" s="44"/>
      <c r="AA63" s="44"/>
      <c r="AB63" s="44"/>
      <c r="AC63" s="44"/>
      <c r="AD63" s="45"/>
      <c r="AE63" s="45"/>
      <c r="AF63" s="45"/>
      <c r="AG63" s="45"/>
      <c r="AH63" s="45"/>
      <c r="AI63" s="45"/>
      <c r="AJ63" s="45"/>
    </row>
    <row r="64" spans="1:36" ht="12.75">
      <c r="A64" s="477" t="s">
        <v>122</v>
      </c>
      <c r="B64" s="478"/>
      <c r="C64" s="478"/>
      <c r="D64" s="478"/>
      <c r="E64" s="478"/>
      <c r="F64" s="478"/>
      <c r="G64" s="478"/>
      <c r="H64" s="478"/>
      <c r="I64" s="478"/>
      <c r="J64" s="478"/>
      <c r="K64" s="478"/>
      <c r="L64" s="478"/>
      <c r="M64" s="478"/>
      <c r="N64" s="478"/>
      <c r="O64" s="478"/>
      <c r="P64" s="478"/>
      <c r="Q64" s="478"/>
      <c r="R64" s="478"/>
      <c r="S64" s="478"/>
      <c r="T64" s="478"/>
      <c r="U64" s="478"/>
      <c r="V64" s="478"/>
      <c r="W64" s="478"/>
      <c r="X64" s="478"/>
      <c r="Y64" s="478"/>
      <c r="Z64" s="478"/>
      <c r="AA64" s="478"/>
      <c r="AB64" s="478"/>
      <c r="AC64" s="478"/>
      <c r="AD64" s="478"/>
      <c r="AE64" s="478"/>
      <c r="AF64" s="478"/>
      <c r="AG64" s="478"/>
      <c r="AH64" s="478"/>
      <c r="AI64" s="478"/>
      <c r="AJ64" s="479"/>
    </row>
    <row r="65" spans="1:36" ht="12.75">
      <c r="A65" s="471" t="s">
        <v>123</v>
      </c>
      <c r="B65" s="472"/>
      <c r="C65" s="472"/>
      <c r="D65" s="472"/>
      <c r="E65" s="472"/>
      <c r="F65" s="472"/>
      <c r="G65" s="472"/>
      <c r="H65" s="472"/>
      <c r="I65" s="472"/>
      <c r="J65" s="472"/>
      <c r="K65" s="472"/>
      <c r="L65" s="472"/>
      <c r="M65" s="472"/>
      <c r="N65" s="472"/>
      <c r="O65" s="472"/>
      <c r="P65" s="472"/>
      <c r="Q65" s="472"/>
      <c r="R65" s="472"/>
      <c r="S65" s="472"/>
      <c r="T65" s="472"/>
      <c r="U65" s="472"/>
      <c r="V65" s="472"/>
      <c r="W65" s="472"/>
      <c r="X65" s="472"/>
      <c r="Y65" s="472"/>
      <c r="Z65" s="472"/>
      <c r="AA65" s="472"/>
      <c r="AB65" s="472"/>
      <c r="AC65" s="472"/>
      <c r="AD65" s="472"/>
      <c r="AE65" s="472"/>
      <c r="AF65" s="472"/>
      <c r="AG65" s="472"/>
      <c r="AH65" s="472"/>
      <c r="AI65" s="472"/>
      <c r="AJ65" s="473"/>
    </row>
    <row r="66" spans="1:36" ht="12.75">
      <c r="A66" s="459" t="s">
        <v>124</v>
      </c>
      <c r="B66" s="460"/>
      <c r="C66" s="474" t="s">
        <v>125</v>
      </c>
      <c r="D66" s="475"/>
      <c r="E66" s="475"/>
      <c r="F66" s="475"/>
      <c r="G66" s="475"/>
      <c r="H66" s="475"/>
      <c r="I66" s="475"/>
      <c r="J66" s="475"/>
      <c r="K66" s="475"/>
      <c r="L66" s="475"/>
      <c r="M66" s="475"/>
      <c r="N66" s="475"/>
      <c r="O66" s="475"/>
      <c r="P66" s="475"/>
      <c r="Q66" s="475"/>
      <c r="R66" s="475"/>
      <c r="S66" s="475"/>
      <c r="T66" s="475"/>
      <c r="U66" s="475"/>
      <c r="V66" s="475"/>
      <c r="W66" s="475"/>
      <c r="X66" s="476"/>
      <c r="Y66" s="459" t="s">
        <v>114</v>
      </c>
      <c r="Z66" s="461"/>
      <c r="AA66" s="461"/>
      <c r="AB66" s="461"/>
      <c r="AC66" s="460"/>
      <c r="AD66" s="459" t="s">
        <v>115</v>
      </c>
      <c r="AE66" s="461"/>
      <c r="AF66" s="461"/>
      <c r="AG66" s="461"/>
      <c r="AH66" s="461"/>
      <c r="AI66" s="461"/>
      <c r="AJ66" s="460"/>
    </row>
    <row r="67" spans="1:36" ht="12.75">
      <c r="A67" s="314" t="s">
        <v>0</v>
      </c>
      <c r="B67" s="214"/>
      <c r="C67" s="301" t="s">
        <v>21</v>
      </c>
      <c r="D67" s="302"/>
      <c r="E67" s="302"/>
      <c r="F67" s="302"/>
      <c r="G67" s="302"/>
      <c r="H67" s="302"/>
      <c r="I67" s="302"/>
      <c r="J67" s="302"/>
      <c r="K67" s="302"/>
      <c r="L67" s="302"/>
      <c r="M67" s="302"/>
      <c r="N67" s="302"/>
      <c r="O67" s="302"/>
      <c r="P67" s="302"/>
      <c r="Q67" s="302"/>
      <c r="R67" s="302"/>
      <c r="S67" s="302"/>
      <c r="T67" s="302"/>
      <c r="U67" s="302"/>
      <c r="V67" s="302"/>
      <c r="W67" s="302"/>
      <c r="X67" s="303"/>
      <c r="Y67" s="351">
        <v>8.3333299999999999E-2</v>
      </c>
      <c r="Z67" s="349"/>
      <c r="AA67" s="349"/>
      <c r="AB67" s="349"/>
      <c r="AC67" s="350"/>
      <c r="AD67" s="354">
        <f>Y67*(AD$55+AD$56)</f>
        <v>91.916629900000004</v>
      </c>
      <c r="AE67" s="355"/>
      <c r="AF67" s="355"/>
      <c r="AG67" s="355"/>
      <c r="AH67" s="355"/>
      <c r="AI67" s="355"/>
      <c r="AJ67" s="356"/>
    </row>
    <row r="68" spans="1:36" ht="12.75">
      <c r="A68" s="314" t="s">
        <v>1</v>
      </c>
      <c r="B68" s="214"/>
      <c r="C68" s="301" t="s">
        <v>126</v>
      </c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02"/>
      <c r="S68" s="302"/>
      <c r="T68" s="302"/>
      <c r="U68" s="302"/>
      <c r="V68" s="302"/>
      <c r="W68" s="302"/>
      <c r="X68" s="303"/>
      <c r="Y68" s="351">
        <v>2.7777699999999999E-2</v>
      </c>
      <c r="Z68" s="349"/>
      <c r="AA68" s="349"/>
      <c r="AB68" s="349"/>
      <c r="AC68" s="350"/>
      <c r="AD68" s="354">
        <f>Y68*(AD$55+AD$56)</f>
        <v>30.638803100000001</v>
      </c>
      <c r="AE68" s="355"/>
      <c r="AF68" s="355"/>
      <c r="AG68" s="355"/>
      <c r="AH68" s="355"/>
      <c r="AI68" s="355"/>
      <c r="AJ68" s="356"/>
    </row>
    <row r="69" spans="1:36" ht="12.75">
      <c r="A69" s="316" t="s">
        <v>127</v>
      </c>
      <c r="B69" s="316"/>
      <c r="C69" s="316"/>
      <c r="D69" s="316"/>
      <c r="E69" s="316"/>
      <c r="F69" s="316"/>
      <c r="G69" s="316"/>
      <c r="H69" s="316"/>
      <c r="I69" s="316"/>
      <c r="J69" s="316"/>
      <c r="K69" s="316"/>
      <c r="L69" s="316"/>
      <c r="M69" s="316"/>
      <c r="N69" s="316"/>
      <c r="O69" s="316"/>
      <c r="P69" s="316"/>
      <c r="Q69" s="316"/>
      <c r="R69" s="316"/>
      <c r="S69" s="316"/>
      <c r="T69" s="316"/>
      <c r="U69" s="316"/>
      <c r="V69" s="316"/>
      <c r="W69" s="316"/>
      <c r="X69" s="317"/>
      <c r="Y69" s="468">
        <f>SUM(Y67:AC68)</f>
        <v>0.111111</v>
      </c>
      <c r="Z69" s="469"/>
      <c r="AA69" s="469"/>
      <c r="AB69" s="469"/>
      <c r="AC69" s="470"/>
      <c r="AD69" s="318">
        <f>SUM(AD67:AJ68)</f>
        <v>122.55543300000001</v>
      </c>
      <c r="AE69" s="319"/>
      <c r="AF69" s="319"/>
      <c r="AG69" s="319"/>
      <c r="AH69" s="319"/>
      <c r="AI69" s="319"/>
      <c r="AJ69" s="320"/>
    </row>
    <row r="70" spans="1:36" ht="7.5" customHeight="1">
      <c r="A70" s="169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44"/>
      <c r="Z70" s="44"/>
      <c r="AA70" s="44"/>
      <c r="AB70" s="44"/>
      <c r="AC70" s="44"/>
      <c r="AD70" s="45"/>
      <c r="AE70" s="45"/>
      <c r="AF70" s="45"/>
      <c r="AG70" s="45"/>
      <c r="AH70" s="45"/>
      <c r="AI70" s="45"/>
      <c r="AJ70" s="45"/>
    </row>
    <row r="71" spans="1:36" ht="12.75">
      <c r="A71" s="471" t="s">
        <v>128</v>
      </c>
      <c r="B71" s="472"/>
      <c r="C71" s="472"/>
      <c r="D71" s="472"/>
      <c r="E71" s="472"/>
      <c r="F71" s="472"/>
      <c r="G71" s="472"/>
      <c r="H71" s="472"/>
      <c r="I71" s="472"/>
      <c r="J71" s="472"/>
      <c r="K71" s="472"/>
      <c r="L71" s="472"/>
      <c r="M71" s="472"/>
      <c r="N71" s="472"/>
      <c r="O71" s="472"/>
      <c r="P71" s="472"/>
      <c r="Q71" s="472"/>
      <c r="R71" s="472"/>
      <c r="S71" s="472"/>
      <c r="T71" s="472"/>
      <c r="U71" s="472"/>
      <c r="V71" s="472"/>
      <c r="W71" s="472"/>
      <c r="X71" s="472"/>
      <c r="Y71" s="472"/>
      <c r="Z71" s="472"/>
      <c r="AA71" s="472"/>
      <c r="AB71" s="472"/>
      <c r="AC71" s="472"/>
      <c r="AD71" s="472"/>
      <c r="AE71" s="472"/>
      <c r="AF71" s="472"/>
      <c r="AG71" s="472"/>
      <c r="AH71" s="472"/>
      <c r="AI71" s="472"/>
      <c r="AJ71" s="473"/>
    </row>
    <row r="72" spans="1:36" ht="12.75">
      <c r="A72" s="459" t="s">
        <v>129</v>
      </c>
      <c r="B72" s="460"/>
      <c r="C72" s="474" t="s">
        <v>130</v>
      </c>
      <c r="D72" s="475"/>
      <c r="E72" s="475"/>
      <c r="F72" s="475"/>
      <c r="G72" s="475"/>
      <c r="H72" s="475"/>
      <c r="I72" s="475"/>
      <c r="J72" s="475"/>
      <c r="K72" s="475"/>
      <c r="L72" s="475"/>
      <c r="M72" s="475"/>
      <c r="N72" s="475"/>
      <c r="O72" s="475"/>
      <c r="P72" s="475"/>
      <c r="Q72" s="475"/>
      <c r="R72" s="475"/>
      <c r="S72" s="475"/>
      <c r="T72" s="475"/>
      <c r="U72" s="475"/>
      <c r="V72" s="475"/>
      <c r="W72" s="475"/>
      <c r="X72" s="476"/>
      <c r="Y72" s="459" t="s">
        <v>114</v>
      </c>
      <c r="Z72" s="461"/>
      <c r="AA72" s="461"/>
      <c r="AB72" s="461"/>
      <c r="AC72" s="460"/>
      <c r="AD72" s="459" t="s">
        <v>115</v>
      </c>
      <c r="AE72" s="461"/>
      <c r="AF72" s="461"/>
      <c r="AG72" s="461"/>
      <c r="AH72" s="461"/>
      <c r="AI72" s="461"/>
      <c r="AJ72" s="460"/>
    </row>
    <row r="73" spans="1:36" ht="12.75">
      <c r="A73" s="314" t="s">
        <v>0</v>
      </c>
      <c r="B73" s="214"/>
      <c r="C73" s="301" t="s">
        <v>16</v>
      </c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302"/>
      <c r="R73" s="302"/>
      <c r="S73" s="302"/>
      <c r="T73" s="302"/>
      <c r="U73" s="302"/>
      <c r="V73" s="302"/>
      <c r="W73" s="302"/>
      <c r="X73" s="303"/>
      <c r="Y73" s="351">
        <v>0.2</v>
      </c>
      <c r="Z73" s="349"/>
      <c r="AA73" s="349"/>
      <c r="AB73" s="349"/>
      <c r="AC73" s="350"/>
      <c r="AD73" s="354">
        <f>Y73*(AD$55+AD$56)</f>
        <v>220.60000000000002</v>
      </c>
      <c r="AE73" s="355"/>
      <c r="AF73" s="355"/>
      <c r="AG73" s="355"/>
      <c r="AH73" s="355"/>
      <c r="AI73" s="355"/>
      <c r="AJ73" s="356"/>
    </row>
    <row r="74" spans="1:36" ht="12.75">
      <c r="A74" s="314" t="s">
        <v>1</v>
      </c>
      <c r="B74" s="214"/>
      <c r="C74" s="301" t="s">
        <v>131</v>
      </c>
      <c r="D74" s="302"/>
      <c r="E74" s="302"/>
      <c r="F74" s="302"/>
      <c r="G74" s="302"/>
      <c r="H74" s="302"/>
      <c r="I74" s="302"/>
      <c r="J74" s="302"/>
      <c r="K74" s="302"/>
      <c r="L74" s="302"/>
      <c r="M74" s="302"/>
      <c r="N74" s="302"/>
      <c r="O74" s="302"/>
      <c r="P74" s="302"/>
      <c r="Q74" s="302"/>
      <c r="R74" s="302"/>
      <c r="S74" s="302"/>
      <c r="T74" s="302"/>
      <c r="U74" s="302"/>
      <c r="V74" s="302"/>
      <c r="W74" s="302"/>
      <c r="X74" s="303"/>
      <c r="Y74" s="351">
        <v>2.5000000000000001E-2</v>
      </c>
      <c r="Z74" s="352"/>
      <c r="AA74" s="352"/>
      <c r="AB74" s="352"/>
      <c r="AC74" s="353"/>
      <c r="AD74" s="354">
        <f t="shared" ref="AD74:AD80" si="0">Y74*(AD$55+AD$56)</f>
        <v>27.575000000000003</v>
      </c>
      <c r="AE74" s="355"/>
      <c r="AF74" s="355"/>
      <c r="AG74" s="355"/>
      <c r="AH74" s="355"/>
      <c r="AI74" s="355"/>
      <c r="AJ74" s="356"/>
    </row>
    <row r="75" spans="1:36" ht="12.75">
      <c r="A75" s="314" t="s">
        <v>2</v>
      </c>
      <c r="B75" s="214"/>
      <c r="C75" s="301" t="s">
        <v>132</v>
      </c>
      <c r="D75" s="302"/>
      <c r="E75" s="302"/>
      <c r="F75" s="302"/>
      <c r="G75" s="302"/>
      <c r="H75" s="302"/>
      <c r="I75" s="302"/>
      <c r="J75" s="302"/>
      <c r="K75" s="302"/>
      <c r="L75" s="302"/>
      <c r="M75" s="302"/>
      <c r="N75" s="302"/>
      <c r="O75" s="302"/>
      <c r="P75" s="302"/>
      <c r="Q75" s="302"/>
      <c r="R75" s="302"/>
      <c r="S75" s="302"/>
      <c r="T75" s="302"/>
      <c r="U75" s="302"/>
      <c r="V75" s="302"/>
      <c r="W75" s="302"/>
      <c r="X75" s="303"/>
      <c r="Y75" s="351">
        <v>0.03</v>
      </c>
      <c r="Z75" s="352"/>
      <c r="AA75" s="352"/>
      <c r="AB75" s="352"/>
      <c r="AC75" s="353"/>
      <c r="AD75" s="354">
        <f t="shared" si="0"/>
        <v>33.089999999999996</v>
      </c>
      <c r="AE75" s="355"/>
      <c r="AF75" s="355"/>
      <c r="AG75" s="355"/>
      <c r="AH75" s="355"/>
      <c r="AI75" s="355"/>
      <c r="AJ75" s="356"/>
    </row>
    <row r="76" spans="1:36" ht="12.75">
      <c r="A76" s="314" t="s">
        <v>3</v>
      </c>
      <c r="B76" s="214"/>
      <c r="C76" s="301" t="s">
        <v>133</v>
      </c>
      <c r="D76" s="302"/>
      <c r="E76" s="302"/>
      <c r="F76" s="302"/>
      <c r="G76" s="302"/>
      <c r="H76" s="302"/>
      <c r="I76" s="302"/>
      <c r="J76" s="302"/>
      <c r="K76" s="302"/>
      <c r="L76" s="302"/>
      <c r="M76" s="302"/>
      <c r="N76" s="302"/>
      <c r="O76" s="302"/>
      <c r="P76" s="302"/>
      <c r="Q76" s="302"/>
      <c r="R76" s="302"/>
      <c r="S76" s="302"/>
      <c r="T76" s="302"/>
      <c r="U76" s="302"/>
      <c r="V76" s="302"/>
      <c r="W76" s="302"/>
      <c r="X76" s="303"/>
      <c r="Y76" s="351">
        <v>1.4999999999999999E-2</v>
      </c>
      <c r="Z76" s="352"/>
      <c r="AA76" s="352"/>
      <c r="AB76" s="352"/>
      <c r="AC76" s="353"/>
      <c r="AD76" s="354">
        <f t="shared" si="0"/>
        <v>16.544999999999998</v>
      </c>
      <c r="AE76" s="355"/>
      <c r="AF76" s="355"/>
      <c r="AG76" s="355"/>
      <c r="AH76" s="355"/>
      <c r="AI76" s="355"/>
      <c r="AJ76" s="356"/>
    </row>
    <row r="77" spans="1:36" ht="12.75">
      <c r="A77" s="314" t="s">
        <v>6</v>
      </c>
      <c r="B77" s="214"/>
      <c r="C77" s="301" t="s">
        <v>134</v>
      </c>
      <c r="D77" s="302"/>
      <c r="E77" s="302"/>
      <c r="F77" s="302"/>
      <c r="G77" s="302"/>
      <c r="H77" s="302"/>
      <c r="I77" s="302"/>
      <c r="J77" s="302"/>
      <c r="K77" s="302"/>
      <c r="L77" s="302"/>
      <c r="M77" s="302"/>
      <c r="N77" s="302"/>
      <c r="O77" s="302"/>
      <c r="P77" s="302"/>
      <c r="Q77" s="302"/>
      <c r="R77" s="302"/>
      <c r="S77" s="302"/>
      <c r="T77" s="302"/>
      <c r="U77" s="302"/>
      <c r="V77" s="302"/>
      <c r="W77" s="302"/>
      <c r="X77" s="303"/>
      <c r="Y77" s="351">
        <v>0.01</v>
      </c>
      <c r="Z77" s="352"/>
      <c r="AA77" s="352"/>
      <c r="AB77" s="352"/>
      <c r="AC77" s="353"/>
      <c r="AD77" s="354">
        <f t="shared" si="0"/>
        <v>11.03</v>
      </c>
      <c r="AE77" s="355"/>
      <c r="AF77" s="355"/>
      <c r="AG77" s="355"/>
      <c r="AH77" s="355"/>
      <c r="AI77" s="355"/>
      <c r="AJ77" s="356"/>
    </row>
    <row r="78" spans="1:36" ht="12.75">
      <c r="A78" s="314" t="s">
        <v>7</v>
      </c>
      <c r="B78" s="214"/>
      <c r="C78" s="301" t="s">
        <v>19</v>
      </c>
      <c r="D78" s="302"/>
      <c r="E78" s="302"/>
      <c r="F78" s="302"/>
      <c r="G78" s="302"/>
      <c r="H78" s="302"/>
      <c r="I78" s="302"/>
      <c r="J78" s="302"/>
      <c r="K78" s="302"/>
      <c r="L78" s="302"/>
      <c r="M78" s="302"/>
      <c r="N78" s="302"/>
      <c r="O78" s="302"/>
      <c r="P78" s="302"/>
      <c r="Q78" s="302"/>
      <c r="R78" s="302"/>
      <c r="S78" s="302"/>
      <c r="T78" s="302"/>
      <c r="U78" s="302"/>
      <c r="V78" s="302"/>
      <c r="W78" s="302"/>
      <c r="X78" s="303"/>
      <c r="Y78" s="351">
        <v>6.0000000000000001E-3</v>
      </c>
      <c r="Z78" s="352"/>
      <c r="AA78" s="352"/>
      <c r="AB78" s="352"/>
      <c r="AC78" s="353"/>
      <c r="AD78" s="354">
        <f t="shared" si="0"/>
        <v>6.6180000000000003</v>
      </c>
      <c r="AE78" s="355"/>
      <c r="AF78" s="355"/>
      <c r="AG78" s="355"/>
      <c r="AH78" s="355"/>
      <c r="AI78" s="355"/>
      <c r="AJ78" s="356"/>
    </row>
    <row r="79" spans="1:36" ht="12.75">
      <c r="A79" s="314" t="s">
        <v>8</v>
      </c>
      <c r="B79" s="214"/>
      <c r="C79" s="301" t="s">
        <v>17</v>
      </c>
      <c r="D79" s="302"/>
      <c r="E79" s="302"/>
      <c r="F79" s="302"/>
      <c r="G79" s="302"/>
      <c r="H79" s="302"/>
      <c r="I79" s="302"/>
      <c r="J79" s="302"/>
      <c r="K79" s="302"/>
      <c r="L79" s="302"/>
      <c r="M79" s="302"/>
      <c r="N79" s="302"/>
      <c r="O79" s="302"/>
      <c r="P79" s="302"/>
      <c r="Q79" s="302"/>
      <c r="R79" s="302"/>
      <c r="S79" s="302"/>
      <c r="T79" s="302"/>
      <c r="U79" s="302"/>
      <c r="V79" s="302"/>
      <c r="W79" s="302"/>
      <c r="X79" s="303"/>
      <c r="Y79" s="351">
        <v>2E-3</v>
      </c>
      <c r="Z79" s="352"/>
      <c r="AA79" s="352"/>
      <c r="AB79" s="352"/>
      <c r="AC79" s="353"/>
      <c r="AD79" s="354">
        <f t="shared" si="0"/>
        <v>2.206</v>
      </c>
      <c r="AE79" s="355"/>
      <c r="AF79" s="355"/>
      <c r="AG79" s="355"/>
      <c r="AH79" s="355"/>
      <c r="AI79" s="355"/>
      <c r="AJ79" s="356"/>
    </row>
    <row r="80" spans="1:36" ht="12.75">
      <c r="A80" s="314" t="s">
        <v>10</v>
      </c>
      <c r="B80" s="214"/>
      <c r="C80" s="301" t="s">
        <v>18</v>
      </c>
      <c r="D80" s="302"/>
      <c r="E80" s="302"/>
      <c r="F80" s="302"/>
      <c r="G80" s="302"/>
      <c r="H80" s="302"/>
      <c r="I80" s="302"/>
      <c r="J80" s="302"/>
      <c r="K80" s="302"/>
      <c r="L80" s="302"/>
      <c r="M80" s="302"/>
      <c r="N80" s="302"/>
      <c r="O80" s="302"/>
      <c r="P80" s="302"/>
      <c r="Q80" s="302"/>
      <c r="R80" s="302"/>
      <c r="S80" s="302"/>
      <c r="T80" s="302"/>
      <c r="U80" s="302"/>
      <c r="V80" s="302"/>
      <c r="W80" s="302"/>
      <c r="X80" s="303"/>
      <c r="Y80" s="351">
        <v>0.08</v>
      </c>
      <c r="Z80" s="349"/>
      <c r="AA80" s="349"/>
      <c r="AB80" s="349"/>
      <c r="AC80" s="350"/>
      <c r="AD80" s="354">
        <f t="shared" si="0"/>
        <v>88.24</v>
      </c>
      <c r="AE80" s="355"/>
      <c r="AF80" s="355"/>
      <c r="AG80" s="355"/>
      <c r="AH80" s="355"/>
      <c r="AI80" s="355"/>
      <c r="AJ80" s="356"/>
    </row>
    <row r="81" spans="1:36" ht="12.75">
      <c r="A81" s="316" t="s">
        <v>127</v>
      </c>
      <c r="B81" s="316"/>
      <c r="C81" s="316"/>
      <c r="D81" s="316"/>
      <c r="E81" s="316"/>
      <c r="F81" s="316"/>
      <c r="G81" s="316"/>
      <c r="H81" s="316"/>
      <c r="I81" s="316"/>
      <c r="J81" s="316"/>
      <c r="K81" s="316"/>
      <c r="L81" s="316"/>
      <c r="M81" s="316"/>
      <c r="N81" s="316"/>
      <c r="O81" s="316"/>
      <c r="P81" s="316"/>
      <c r="Q81" s="316"/>
      <c r="R81" s="316"/>
      <c r="S81" s="316"/>
      <c r="T81" s="316"/>
      <c r="U81" s="316"/>
      <c r="V81" s="316"/>
      <c r="W81" s="316"/>
      <c r="X81" s="317"/>
      <c r="Y81" s="468">
        <f>SUM(Y73:AC80)</f>
        <v>0.36800000000000005</v>
      </c>
      <c r="Z81" s="469"/>
      <c r="AA81" s="469"/>
      <c r="AB81" s="469"/>
      <c r="AC81" s="470"/>
      <c r="AD81" s="318">
        <f>SUM(AD73:AJ80)</f>
        <v>405.904</v>
      </c>
      <c r="AE81" s="319"/>
      <c r="AF81" s="319"/>
      <c r="AG81" s="319"/>
      <c r="AH81" s="319"/>
      <c r="AI81" s="319"/>
      <c r="AJ81" s="320"/>
    </row>
    <row r="82" spans="1:36" ht="12.7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7"/>
      <c r="Z82" s="48"/>
      <c r="AA82" s="48"/>
      <c r="AB82" s="48"/>
      <c r="AC82" s="48"/>
      <c r="AD82" s="49"/>
      <c r="AE82" s="49"/>
      <c r="AF82" s="49"/>
      <c r="AG82" s="49"/>
      <c r="AH82" s="49"/>
      <c r="AI82" s="49"/>
      <c r="AJ82" s="49"/>
    </row>
    <row r="83" spans="1:36" ht="12.75">
      <c r="A83" s="471" t="s">
        <v>135</v>
      </c>
      <c r="B83" s="472"/>
      <c r="C83" s="472"/>
      <c r="D83" s="472"/>
      <c r="E83" s="472"/>
      <c r="F83" s="472"/>
      <c r="G83" s="472"/>
      <c r="H83" s="472"/>
      <c r="I83" s="472"/>
      <c r="J83" s="472"/>
      <c r="K83" s="472"/>
      <c r="L83" s="472"/>
      <c r="M83" s="472"/>
      <c r="N83" s="472"/>
      <c r="O83" s="472"/>
      <c r="P83" s="472"/>
      <c r="Q83" s="472"/>
      <c r="R83" s="472"/>
      <c r="S83" s="472"/>
      <c r="T83" s="472"/>
      <c r="U83" s="472"/>
      <c r="V83" s="472"/>
      <c r="W83" s="472"/>
      <c r="X83" s="472"/>
      <c r="Y83" s="472"/>
      <c r="Z83" s="472"/>
      <c r="AA83" s="472"/>
      <c r="AB83" s="472"/>
      <c r="AC83" s="472"/>
      <c r="AD83" s="472"/>
      <c r="AE83" s="472"/>
      <c r="AF83" s="472"/>
      <c r="AG83" s="472"/>
      <c r="AH83" s="472"/>
      <c r="AI83" s="472"/>
      <c r="AJ83" s="473"/>
    </row>
    <row r="84" spans="1:36" ht="12.75">
      <c r="A84" s="459" t="s">
        <v>136</v>
      </c>
      <c r="B84" s="460"/>
      <c r="C84" s="474" t="s">
        <v>137</v>
      </c>
      <c r="D84" s="475"/>
      <c r="E84" s="475"/>
      <c r="F84" s="475"/>
      <c r="G84" s="475"/>
      <c r="H84" s="475"/>
      <c r="I84" s="475"/>
      <c r="J84" s="475"/>
      <c r="K84" s="475"/>
      <c r="L84" s="475"/>
      <c r="M84" s="475"/>
      <c r="N84" s="475"/>
      <c r="O84" s="475"/>
      <c r="P84" s="475"/>
      <c r="Q84" s="475"/>
      <c r="R84" s="475"/>
      <c r="S84" s="475"/>
      <c r="T84" s="475"/>
      <c r="U84" s="475"/>
      <c r="V84" s="475"/>
      <c r="W84" s="475"/>
      <c r="X84" s="475"/>
      <c r="Y84" s="475"/>
      <c r="Z84" s="475"/>
      <c r="AA84" s="475"/>
      <c r="AB84" s="475"/>
      <c r="AC84" s="476"/>
      <c r="AD84" s="459" t="s">
        <v>115</v>
      </c>
      <c r="AE84" s="461"/>
      <c r="AF84" s="461"/>
      <c r="AG84" s="461"/>
      <c r="AH84" s="461"/>
      <c r="AI84" s="461"/>
      <c r="AJ84" s="460"/>
    </row>
    <row r="85" spans="1:36" ht="12.75">
      <c r="A85" s="314" t="s">
        <v>0</v>
      </c>
      <c r="B85" s="214"/>
      <c r="C85" s="301" t="s">
        <v>138</v>
      </c>
      <c r="D85" s="302"/>
      <c r="E85" s="30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T85" s="302"/>
      <c r="U85" s="302"/>
      <c r="V85" s="302"/>
      <c r="W85" s="302"/>
      <c r="X85" s="302"/>
      <c r="Y85" s="302"/>
      <c r="Z85" s="302"/>
      <c r="AA85" s="302"/>
      <c r="AB85" s="302"/>
      <c r="AC85" s="303"/>
      <c r="AD85" s="354">
        <f>(4*2*22)-(AD55*6%)</f>
        <v>109.82000000000001</v>
      </c>
      <c r="AE85" s="355"/>
      <c r="AF85" s="355"/>
      <c r="AG85" s="355"/>
      <c r="AH85" s="355"/>
      <c r="AI85" s="355"/>
      <c r="AJ85" s="356"/>
    </row>
    <row r="86" spans="1:36" ht="12.75">
      <c r="A86" s="314" t="s">
        <v>1</v>
      </c>
      <c r="B86" s="214"/>
      <c r="C86" s="301" t="s">
        <v>139</v>
      </c>
      <c r="D86" s="302"/>
      <c r="E86" s="302"/>
      <c r="F86" s="302"/>
      <c r="G86" s="302"/>
      <c r="H86" s="302"/>
      <c r="I86" s="302"/>
      <c r="J86" s="302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02"/>
      <c r="V86" s="302"/>
      <c r="W86" s="302"/>
      <c r="X86" s="302"/>
      <c r="Y86" s="302"/>
      <c r="Z86" s="302"/>
      <c r="AA86" s="302"/>
      <c r="AB86" s="302"/>
      <c r="AC86" s="303"/>
      <c r="AD86" s="354">
        <f>(18*22)*80%</f>
        <v>316.8</v>
      </c>
      <c r="AE86" s="355"/>
      <c r="AF86" s="355"/>
      <c r="AG86" s="355"/>
      <c r="AH86" s="355"/>
      <c r="AI86" s="355"/>
      <c r="AJ86" s="356"/>
    </row>
    <row r="87" spans="1:36" ht="12.75">
      <c r="A87" s="314" t="s">
        <v>2</v>
      </c>
      <c r="B87" s="214"/>
      <c r="C87" s="301" t="s">
        <v>140</v>
      </c>
      <c r="D87" s="302"/>
      <c r="E87" s="302"/>
      <c r="F87" s="302"/>
      <c r="G87" s="302"/>
      <c r="H87" s="302"/>
      <c r="I87" s="302"/>
      <c r="J87" s="302"/>
      <c r="K87" s="302"/>
      <c r="L87" s="302"/>
      <c r="M87" s="302"/>
      <c r="N87" s="302"/>
      <c r="O87" s="302"/>
      <c r="P87" s="302"/>
      <c r="Q87" s="302"/>
      <c r="R87" s="302"/>
      <c r="S87" s="302"/>
      <c r="T87" s="302"/>
      <c r="U87" s="302"/>
      <c r="V87" s="302"/>
      <c r="W87" s="302"/>
      <c r="X87" s="302"/>
      <c r="Y87" s="302"/>
      <c r="Z87" s="302"/>
      <c r="AA87" s="302"/>
      <c r="AB87" s="302"/>
      <c r="AC87" s="303"/>
      <c r="AD87" s="354">
        <f>Y87*(AD$55+AD$56)</f>
        <v>0</v>
      </c>
      <c r="AE87" s="355"/>
      <c r="AF87" s="355"/>
      <c r="AG87" s="355"/>
      <c r="AH87" s="355"/>
      <c r="AI87" s="355"/>
      <c r="AJ87" s="356"/>
    </row>
    <row r="88" spans="1:36" ht="12.75">
      <c r="A88" s="314" t="s">
        <v>3</v>
      </c>
      <c r="B88" s="214"/>
      <c r="C88" s="301" t="s">
        <v>141</v>
      </c>
      <c r="D88" s="302"/>
      <c r="E88" s="302"/>
      <c r="F88" s="302"/>
      <c r="G88" s="302"/>
      <c r="H88" s="302"/>
      <c r="I88" s="302"/>
      <c r="J88" s="302"/>
      <c r="K88" s="302"/>
      <c r="L88" s="302"/>
      <c r="M88" s="302"/>
      <c r="N88" s="302"/>
      <c r="O88" s="302"/>
      <c r="P88" s="302"/>
      <c r="Q88" s="302"/>
      <c r="R88" s="302"/>
      <c r="S88" s="302"/>
      <c r="T88" s="302"/>
      <c r="U88" s="302"/>
      <c r="V88" s="302"/>
      <c r="W88" s="302"/>
      <c r="X88" s="302"/>
      <c r="Y88" s="302"/>
      <c r="Z88" s="302"/>
      <c r="AA88" s="302"/>
      <c r="AB88" s="302"/>
      <c r="AC88" s="303"/>
      <c r="AD88" s="500">
        <v>0</v>
      </c>
      <c r="AE88" s="501"/>
      <c r="AF88" s="501"/>
      <c r="AG88" s="501"/>
      <c r="AH88" s="501"/>
      <c r="AI88" s="501"/>
      <c r="AJ88" s="502"/>
    </row>
    <row r="89" spans="1:36" ht="12.75">
      <c r="A89" s="316" t="s">
        <v>127</v>
      </c>
      <c r="B89" s="316"/>
      <c r="C89" s="316"/>
      <c r="D89" s="316"/>
      <c r="E89" s="316"/>
      <c r="F89" s="316"/>
      <c r="G89" s="316"/>
      <c r="H89" s="316"/>
      <c r="I89" s="316"/>
      <c r="J89" s="316"/>
      <c r="K89" s="316"/>
      <c r="L89" s="316"/>
      <c r="M89" s="316"/>
      <c r="N89" s="316"/>
      <c r="O89" s="316"/>
      <c r="P89" s="316"/>
      <c r="Q89" s="316"/>
      <c r="R89" s="316"/>
      <c r="S89" s="316"/>
      <c r="T89" s="316"/>
      <c r="U89" s="316"/>
      <c r="V89" s="316"/>
      <c r="W89" s="316"/>
      <c r="X89" s="316"/>
      <c r="Y89" s="316"/>
      <c r="Z89" s="316"/>
      <c r="AA89" s="316"/>
      <c r="AB89" s="316"/>
      <c r="AC89" s="317"/>
      <c r="AD89" s="318">
        <f>SUM(AD85:AJ88)</f>
        <v>426.62</v>
      </c>
      <c r="AE89" s="319"/>
      <c r="AF89" s="319"/>
      <c r="AG89" s="319"/>
      <c r="AH89" s="319"/>
      <c r="AI89" s="319"/>
      <c r="AJ89" s="320"/>
    </row>
    <row r="90" spans="1:36" ht="9" customHeight="1">
      <c r="A90" s="299"/>
      <c r="B90" s="299"/>
      <c r="C90" s="299"/>
      <c r="D90" s="299"/>
      <c r="E90" s="299"/>
      <c r="F90" s="299"/>
      <c r="G90" s="299"/>
      <c r="H90" s="299"/>
      <c r="I90" s="299"/>
      <c r="J90" s="299"/>
      <c r="K90" s="299"/>
      <c r="L90" s="299"/>
      <c r="M90" s="299"/>
      <c r="N90" s="299"/>
      <c r="O90" s="299"/>
      <c r="P90" s="299"/>
      <c r="Q90" s="299"/>
      <c r="R90" s="299"/>
      <c r="S90" s="299"/>
      <c r="T90" s="299"/>
      <c r="U90" s="299"/>
      <c r="V90" s="299"/>
      <c r="W90" s="299"/>
      <c r="X90" s="299"/>
      <c r="Y90" s="299"/>
      <c r="Z90" s="299"/>
      <c r="AA90" s="299"/>
      <c r="AB90" s="299"/>
      <c r="AC90" s="299"/>
      <c r="AD90" s="299"/>
      <c r="AE90" s="299"/>
      <c r="AF90" s="299"/>
      <c r="AG90" s="299"/>
      <c r="AH90" s="299"/>
      <c r="AI90" s="299"/>
      <c r="AJ90" s="299"/>
    </row>
    <row r="91" spans="1:36" ht="12.75">
      <c r="A91" s="462" t="s">
        <v>142</v>
      </c>
      <c r="B91" s="463"/>
      <c r="C91" s="463"/>
      <c r="D91" s="463"/>
      <c r="E91" s="463"/>
      <c r="F91" s="463"/>
      <c r="G91" s="463"/>
      <c r="H91" s="463"/>
      <c r="I91" s="463"/>
      <c r="J91" s="463"/>
      <c r="K91" s="463"/>
      <c r="L91" s="463"/>
      <c r="M91" s="463"/>
      <c r="N91" s="463"/>
      <c r="O91" s="463"/>
      <c r="P91" s="463"/>
      <c r="Q91" s="463"/>
      <c r="R91" s="463"/>
      <c r="S91" s="463"/>
      <c r="T91" s="463"/>
      <c r="U91" s="463"/>
      <c r="V91" s="463"/>
      <c r="W91" s="463"/>
      <c r="X91" s="463"/>
      <c r="Y91" s="463"/>
      <c r="Z91" s="463"/>
      <c r="AA91" s="463"/>
      <c r="AB91" s="463"/>
      <c r="AC91" s="463"/>
      <c r="AD91" s="463"/>
      <c r="AE91" s="463"/>
      <c r="AF91" s="463"/>
      <c r="AG91" s="463"/>
      <c r="AH91" s="463"/>
      <c r="AI91" s="463"/>
      <c r="AJ91" s="464"/>
    </row>
    <row r="92" spans="1:36" ht="12.75">
      <c r="A92" s="459">
        <v>2</v>
      </c>
      <c r="B92" s="460"/>
      <c r="C92" s="459" t="s">
        <v>143</v>
      </c>
      <c r="D92" s="461"/>
      <c r="E92" s="461"/>
      <c r="F92" s="461"/>
      <c r="G92" s="461"/>
      <c r="H92" s="461"/>
      <c r="I92" s="461"/>
      <c r="J92" s="461"/>
      <c r="K92" s="461"/>
      <c r="L92" s="461"/>
      <c r="M92" s="461"/>
      <c r="N92" s="461"/>
      <c r="O92" s="461"/>
      <c r="P92" s="461"/>
      <c r="Q92" s="461"/>
      <c r="R92" s="461"/>
      <c r="S92" s="461"/>
      <c r="T92" s="461"/>
      <c r="U92" s="461"/>
      <c r="V92" s="461"/>
      <c r="W92" s="461"/>
      <c r="X92" s="461"/>
      <c r="Y92" s="461"/>
      <c r="Z92" s="461"/>
      <c r="AA92" s="461"/>
      <c r="AB92" s="461"/>
      <c r="AC92" s="460"/>
      <c r="AD92" s="459" t="s">
        <v>115</v>
      </c>
      <c r="AE92" s="461"/>
      <c r="AF92" s="461"/>
      <c r="AG92" s="461"/>
      <c r="AH92" s="461"/>
      <c r="AI92" s="461"/>
      <c r="AJ92" s="460"/>
    </row>
    <row r="93" spans="1:36" ht="12.75">
      <c r="A93" s="314" t="s">
        <v>124</v>
      </c>
      <c r="B93" s="214"/>
      <c r="C93" s="301" t="s">
        <v>144</v>
      </c>
      <c r="D93" s="302"/>
      <c r="E93" s="302"/>
      <c r="F93" s="302"/>
      <c r="G93" s="302"/>
      <c r="H93" s="302"/>
      <c r="I93" s="302"/>
      <c r="J93" s="302"/>
      <c r="K93" s="302"/>
      <c r="L93" s="302"/>
      <c r="M93" s="302"/>
      <c r="N93" s="302"/>
      <c r="O93" s="302"/>
      <c r="P93" s="302"/>
      <c r="Q93" s="302"/>
      <c r="R93" s="302"/>
      <c r="S93" s="302"/>
      <c r="T93" s="302"/>
      <c r="U93" s="302"/>
      <c r="V93" s="302"/>
      <c r="W93" s="302"/>
      <c r="X93" s="302"/>
      <c r="Y93" s="302"/>
      <c r="Z93" s="302"/>
      <c r="AA93" s="302"/>
      <c r="AB93" s="302"/>
      <c r="AC93" s="303"/>
      <c r="AD93" s="354">
        <f>AD69</f>
        <v>122.55543300000001</v>
      </c>
      <c r="AE93" s="355"/>
      <c r="AF93" s="355"/>
      <c r="AG93" s="355"/>
      <c r="AH93" s="355"/>
      <c r="AI93" s="355"/>
      <c r="AJ93" s="356"/>
    </row>
    <row r="94" spans="1:36" ht="12.75">
      <c r="A94" s="314" t="s">
        <v>129</v>
      </c>
      <c r="B94" s="214"/>
      <c r="C94" s="301" t="s">
        <v>130</v>
      </c>
      <c r="D94" s="302"/>
      <c r="E94" s="302"/>
      <c r="F94" s="302"/>
      <c r="G94" s="302"/>
      <c r="H94" s="302"/>
      <c r="I94" s="302"/>
      <c r="J94" s="302"/>
      <c r="K94" s="302"/>
      <c r="L94" s="302"/>
      <c r="M94" s="302"/>
      <c r="N94" s="302"/>
      <c r="O94" s="302"/>
      <c r="P94" s="302"/>
      <c r="Q94" s="302"/>
      <c r="R94" s="302"/>
      <c r="S94" s="302"/>
      <c r="T94" s="302"/>
      <c r="U94" s="302"/>
      <c r="V94" s="302"/>
      <c r="W94" s="302"/>
      <c r="X94" s="302"/>
      <c r="Y94" s="302"/>
      <c r="Z94" s="302"/>
      <c r="AA94" s="302"/>
      <c r="AB94" s="302"/>
      <c r="AC94" s="303"/>
      <c r="AD94" s="354">
        <f>AD81</f>
        <v>405.904</v>
      </c>
      <c r="AE94" s="355"/>
      <c r="AF94" s="355"/>
      <c r="AG94" s="355"/>
      <c r="AH94" s="355"/>
      <c r="AI94" s="355"/>
      <c r="AJ94" s="356"/>
    </row>
    <row r="95" spans="1:36" ht="12.75">
      <c r="A95" s="314" t="s">
        <v>136</v>
      </c>
      <c r="B95" s="214"/>
      <c r="C95" s="301" t="s">
        <v>145</v>
      </c>
      <c r="D95" s="302"/>
      <c r="E95" s="302"/>
      <c r="F95" s="302"/>
      <c r="G95" s="302"/>
      <c r="H95" s="302"/>
      <c r="I95" s="302"/>
      <c r="J95" s="302"/>
      <c r="K95" s="302"/>
      <c r="L95" s="302"/>
      <c r="M95" s="302"/>
      <c r="N95" s="302"/>
      <c r="O95" s="302"/>
      <c r="P95" s="302"/>
      <c r="Q95" s="302"/>
      <c r="R95" s="302"/>
      <c r="S95" s="302"/>
      <c r="T95" s="302"/>
      <c r="U95" s="302"/>
      <c r="V95" s="302"/>
      <c r="W95" s="302"/>
      <c r="X95" s="302"/>
      <c r="Y95" s="302"/>
      <c r="Z95" s="302"/>
      <c r="AA95" s="302"/>
      <c r="AB95" s="302"/>
      <c r="AC95" s="303"/>
      <c r="AD95" s="354">
        <f>AD89</f>
        <v>426.62</v>
      </c>
      <c r="AE95" s="355"/>
      <c r="AF95" s="355"/>
      <c r="AG95" s="355"/>
      <c r="AH95" s="355"/>
      <c r="AI95" s="355"/>
      <c r="AJ95" s="356"/>
    </row>
    <row r="96" spans="1:36" ht="12.75">
      <c r="A96" s="316" t="s">
        <v>127</v>
      </c>
      <c r="B96" s="316"/>
      <c r="C96" s="316"/>
      <c r="D96" s="316"/>
      <c r="E96" s="316"/>
      <c r="F96" s="316"/>
      <c r="G96" s="316"/>
      <c r="H96" s="316"/>
      <c r="I96" s="316"/>
      <c r="J96" s="316"/>
      <c r="K96" s="316"/>
      <c r="L96" s="316"/>
      <c r="M96" s="316"/>
      <c r="N96" s="316"/>
      <c r="O96" s="316"/>
      <c r="P96" s="316"/>
      <c r="Q96" s="316"/>
      <c r="R96" s="316"/>
      <c r="S96" s="316"/>
      <c r="T96" s="316"/>
      <c r="U96" s="316"/>
      <c r="V96" s="316"/>
      <c r="W96" s="316"/>
      <c r="X96" s="316"/>
      <c r="Y96" s="316"/>
      <c r="Z96" s="316"/>
      <c r="AA96" s="316"/>
      <c r="AB96" s="316"/>
      <c r="AC96" s="317"/>
      <c r="AD96" s="318">
        <f>SUM(AD93:AJ95)</f>
        <v>955.07943299999999</v>
      </c>
      <c r="AE96" s="319"/>
      <c r="AF96" s="319"/>
      <c r="AG96" s="319"/>
      <c r="AH96" s="319"/>
      <c r="AI96" s="319"/>
      <c r="AJ96" s="320"/>
    </row>
    <row r="97" spans="1:36" ht="9" customHeight="1">
      <c r="A97" s="299"/>
      <c r="B97" s="299"/>
      <c r="C97" s="299"/>
      <c r="D97" s="299"/>
      <c r="E97" s="299"/>
      <c r="F97" s="299"/>
      <c r="G97" s="299"/>
      <c r="H97" s="299"/>
      <c r="I97" s="299"/>
      <c r="J97" s="299"/>
      <c r="K97" s="299"/>
      <c r="L97" s="299"/>
      <c r="M97" s="299"/>
      <c r="N97" s="299"/>
      <c r="O97" s="299"/>
      <c r="P97" s="299"/>
      <c r="Q97" s="299"/>
      <c r="R97" s="299"/>
      <c r="S97" s="299"/>
      <c r="T97" s="299"/>
      <c r="U97" s="299"/>
      <c r="V97" s="299"/>
      <c r="W97" s="299"/>
      <c r="X97" s="299"/>
      <c r="Y97" s="299"/>
      <c r="Z97" s="299"/>
      <c r="AA97" s="299"/>
      <c r="AB97" s="299"/>
      <c r="AC97" s="299"/>
      <c r="AD97" s="299"/>
      <c r="AE97" s="299"/>
      <c r="AF97" s="299"/>
      <c r="AG97" s="299"/>
      <c r="AH97" s="299"/>
      <c r="AI97" s="299"/>
      <c r="AJ97" s="299"/>
    </row>
    <row r="98" spans="1:36" ht="12.75">
      <c r="A98" s="477" t="s">
        <v>146</v>
      </c>
      <c r="B98" s="478"/>
      <c r="C98" s="478"/>
      <c r="D98" s="478"/>
      <c r="E98" s="478"/>
      <c r="F98" s="478"/>
      <c r="G98" s="478"/>
      <c r="H98" s="478"/>
      <c r="I98" s="478"/>
      <c r="J98" s="478"/>
      <c r="K98" s="478"/>
      <c r="L98" s="478"/>
      <c r="M98" s="478"/>
      <c r="N98" s="478"/>
      <c r="O98" s="478"/>
      <c r="P98" s="478"/>
      <c r="Q98" s="478"/>
      <c r="R98" s="478"/>
      <c r="S98" s="478"/>
      <c r="T98" s="478"/>
      <c r="U98" s="478"/>
      <c r="V98" s="478"/>
      <c r="W98" s="478"/>
      <c r="X98" s="478"/>
      <c r="Y98" s="478"/>
      <c r="Z98" s="478"/>
      <c r="AA98" s="478"/>
      <c r="AB98" s="478"/>
      <c r="AC98" s="478"/>
      <c r="AD98" s="478"/>
      <c r="AE98" s="478"/>
      <c r="AF98" s="478"/>
      <c r="AG98" s="478"/>
      <c r="AH98" s="478"/>
      <c r="AI98" s="478"/>
      <c r="AJ98" s="479"/>
    </row>
    <row r="99" spans="1:36" ht="12.75">
      <c r="A99" s="459">
        <v>3</v>
      </c>
      <c r="B99" s="460"/>
      <c r="C99" s="474" t="s">
        <v>147</v>
      </c>
      <c r="D99" s="475"/>
      <c r="E99" s="475"/>
      <c r="F99" s="475"/>
      <c r="G99" s="475"/>
      <c r="H99" s="475"/>
      <c r="I99" s="475"/>
      <c r="J99" s="475"/>
      <c r="K99" s="475"/>
      <c r="L99" s="475"/>
      <c r="M99" s="475"/>
      <c r="N99" s="475"/>
      <c r="O99" s="475"/>
      <c r="P99" s="475"/>
      <c r="Q99" s="475"/>
      <c r="R99" s="475"/>
      <c r="S99" s="475"/>
      <c r="T99" s="475"/>
      <c r="U99" s="475"/>
      <c r="V99" s="475"/>
      <c r="W99" s="475"/>
      <c r="X99" s="476"/>
      <c r="Y99" s="459" t="s">
        <v>114</v>
      </c>
      <c r="Z99" s="461"/>
      <c r="AA99" s="461"/>
      <c r="AB99" s="461"/>
      <c r="AC99" s="460"/>
      <c r="AD99" s="459" t="s">
        <v>115</v>
      </c>
      <c r="AE99" s="461"/>
      <c r="AF99" s="461"/>
      <c r="AG99" s="461"/>
      <c r="AH99" s="461"/>
      <c r="AI99" s="461"/>
      <c r="AJ99" s="460"/>
    </row>
    <row r="100" spans="1:36" ht="12.75">
      <c r="A100" s="314" t="s">
        <v>0</v>
      </c>
      <c r="B100" s="214"/>
      <c r="C100" s="301" t="s">
        <v>148</v>
      </c>
      <c r="D100" s="302"/>
      <c r="E100" s="302"/>
      <c r="F100" s="302"/>
      <c r="G100" s="302"/>
      <c r="H100" s="302"/>
      <c r="I100" s="302"/>
      <c r="J100" s="302"/>
      <c r="K100" s="302"/>
      <c r="L100" s="302"/>
      <c r="M100" s="302"/>
      <c r="N100" s="302"/>
      <c r="O100" s="302"/>
      <c r="P100" s="302"/>
      <c r="Q100" s="302"/>
      <c r="R100" s="302"/>
      <c r="S100" s="302"/>
      <c r="T100" s="302"/>
      <c r="U100" s="302"/>
      <c r="V100" s="302"/>
      <c r="W100" s="302"/>
      <c r="X100" s="303"/>
      <c r="Y100" s="480">
        <v>4.1999999999999997E-3</v>
      </c>
      <c r="Z100" s="481"/>
      <c r="AA100" s="481"/>
      <c r="AB100" s="481"/>
      <c r="AC100" s="482"/>
      <c r="AD100" s="354">
        <f>Y100*(AD$55+AD$56)</f>
        <v>4.6326000000000001</v>
      </c>
      <c r="AE100" s="355"/>
      <c r="AF100" s="355"/>
      <c r="AG100" s="355"/>
      <c r="AH100" s="355"/>
      <c r="AI100" s="355"/>
      <c r="AJ100" s="356"/>
    </row>
    <row r="101" spans="1:36" ht="12.75">
      <c r="A101" s="314" t="s">
        <v>1</v>
      </c>
      <c r="B101" s="214"/>
      <c r="C101" s="301" t="s">
        <v>149</v>
      </c>
      <c r="D101" s="302"/>
      <c r="E101" s="302"/>
      <c r="F101" s="302"/>
      <c r="G101" s="302"/>
      <c r="H101" s="302"/>
      <c r="I101" s="302"/>
      <c r="J101" s="302"/>
      <c r="K101" s="302"/>
      <c r="L101" s="302"/>
      <c r="M101" s="302"/>
      <c r="N101" s="302"/>
      <c r="O101" s="302"/>
      <c r="P101" s="302"/>
      <c r="Q101" s="302"/>
      <c r="R101" s="302"/>
      <c r="S101" s="302"/>
      <c r="T101" s="302"/>
      <c r="U101" s="302"/>
      <c r="V101" s="302"/>
      <c r="W101" s="302"/>
      <c r="X101" s="303"/>
      <c r="Y101" s="480">
        <v>3.3599999999999998E-4</v>
      </c>
      <c r="Z101" s="481"/>
      <c r="AA101" s="481"/>
      <c r="AB101" s="481"/>
      <c r="AC101" s="482"/>
      <c r="AD101" s="354">
        <f t="shared" ref="AD101:AD105" si="1">Y101*(AD$55+AD$56)</f>
        <v>0.37060799999999999</v>
      </c>
      <c r="AE101" s="355"/>
      <c r="AF101" s="355"/>
      <c r="AG101" s="355"/>
      <c r="AH101" s="355"/>
      <c r="AI101" s="355"/>
      <c r="AJ101" s="356"/>
    </row>
    <row r="102" spans="1:36" ht="12.75">
      <c r="A102" s="314" t="s">
        <v>2</v>
      </c>
      <c r="B102" s="214"/>
      <c r="C102" s="301" t="s">
        <v>150</v>
      </c>
      <c r="D102" s="302"/>
      <c r="E102" s="302"/>
      <c r="F102" s="302"/>
      <c r="G102" s="302"/>
      <c r="H102" s="302"/>
      <c r="I102" s="302"/>
      <c r="J102" s="302"/>
      <c r="K102" s="302"/>
      <c r="L102" s="302"/>
      <c r="M102" s="302"/>
      <c r="N102" s="302"/>
      <c r="O102" s="302"/>
      <c r="P102" s="302"/>
      <c r="Q102" s="302"/>
      <c r="R102" s="302"/>
      <c r="S102" s="302"/>
      <c r="T102" s="302"/>
      <c r="U102" s="302"/>
      <c r="V102" s="302"/>
      <c r="W102" s="302"/>
      <c r="X102" s="303"/>
      <c r="Y102" s="480">
        <v>9.9999999999999995E-7</v>
      </c>
      <c r="Z102" s="481"/>
      <c r="AA102" s="481"/>
      <c r="AB102" s="481"/>
      <c r="AC102" s="482"/>
      <c r="AD102" s="354">
        <f t="shared" si="1"/>
        <v>1.103E-3</v>
      </c>
      <c r="AE102" s="355"/>
      <c r="AF102" s="355"/>
      <c r="AG102" s="355"/>
      <c r="AH102" s="355"/>
      <c r="AI102" s="355"/>
      <c r="AJ102" s="356"/>
    </row>
    <row r="103" spans="1:36" ht="12.75">
      <c r="A103" s="314" t="s">
        <v>3</v>
      </c>
      <c r="B103" s="214"/>
      <c r="C103" s="301" t="s">
        <v>151</v>
      </c>
      <c r="D103" s="302"/>
      <c r="E103" s="302"/>
      <c r="F103" s="302"/>
      <c r="G103" s="302"/>
      <c r="H103" s="302"/>
      <c r="I103" s="302"/>
      <c r="J103" s="302"/>
      <c r="K103" s="302"/>
      <c r="L103" s="302"/>
      <c r="M103" s="302"/>
      <c r="N103" s="302"/>
      <c r="O103" s="302"/>
      <c r="P103" s="302"/>
      <c r="Q103" s="302"/>
      <c r="R103" s="302"/>
      <c r="S103" s="302"/>
      <c r="T103" s="302"/>
      <c r="U103" s="302"/>
      <c r="V103" s="302"/>
      <c r="W103" s="302"/>
      <c r="X103" s="303"/>
      <c r="Y103" s="480">
        <v>1.9400000000000001E-2</v>
      </c>
      <c r="Z103" s="481"/>
      <c r="AA103" s="481"/>
      <c r="AB103" s="481"/>
      <c r="AC103" s="482"/>
      <c r="AD103" s="354">
        <f t="shared" si="1"/>
        <v>21.398199999999999</v>
      </c>
      <c r="AE103" s="355"/>
      <c r="AF103" s="355"/>
      <c r="AG103" s="355"/>
      <c r="AH103" s="355"/>
      <c r="AI103" s="355"/>
      <c r="AJ103" s="356"/>
    </row>
    <row r="104" spans="1:36" ht="12.75">
      <c r="A104" s="314" t="s">
        <v>6</v>
      </c>
      <c r="B104" s="214"/>
      <c r="C104" s="486" t="s">
        <v>152</v>
      </c>
      <c r="D104" s="487"/>
      <c r="E104" s="487"/>
      <c r="F104" s="487"/>
      <c r="G104" s="487"/>
      <c r="H104" s="487"/>
      <c r="I104" s="487"/>
      <c r="J104" s="487"/>
      <c r="K104" s="487"/>
      <c r="L104" s="487"/>
      <c r="M104" s="487"/>
      <c r="N104" s="487"/>
      <c r="O104" s="487"/>
      <c r="P104" s="487"/>
      <c r="Q104" s="487"/>
      <c r="R104" s="487"/>
      <c r="S104" s="487"/>
      <c r="T104" s="487"/>
      <c r="U104" s="487"/>
      <c r="V104" s="487"/>
      <c r="W104" s="487"/>
      <c r="X104" s="488"/>
      <c r="Y104" s="480">
        <v>7.1000000000000004E-3</v>
      </c>
      <c r="Z104" s="481"/>
      <c r="AA104" s="481"/>
      <c r="AB104" s="481"/>
      <c r="AC104" s="482"/>
      <c r="AD104" s="354">
        <f t="shared" si="1"/>
        <v>7.8313000000000006</v>
      </c>
      <c r="AE104" s="355"/>
      <c r="AF104" s="355"/>
      <c r="AG104" s="355"/>
      <c r="AH104" s="355"/>
      <c r="AI104" s="355"/>
      <c r="AJ104" s="356"/>
    </row>
    <row r="105" spans="1:36" ht="12.75">
      <c r="A105" s="314" t="s">
        <v>7</v>
      </c>
      <c r="B105" s="214"/>
      <c r="C105" s="301" t="s">
        <v>153</v>
      </c>
      <c r="D105" s="302"/>
      <c r="E105" s="302"/>
      <c r="F105" s="302"/>
      <c r="G105" s="302"/>
      <c r="H105" s="302"/>
      <c r="I105" s="302"/>
      <c r="J105" s="302"/>
      <c r="K105" s="302"/>
      <c r="L105" s="302"/>
      <c r="M105" s="302"/>
      <c r="N105" s="302"/>
      <c r="O105" s="302"/>
      <c r="P105" s="302"/>
      <c r="Q105" s="302"/>
      <c r="R105" s="302"/>
      <c r="S105" s="302"/>
      <c r="T105" s="302"/>
      <c r="U105" s="302"/>
      <c r="V105" s="302"/>
      <c r="W105" s="302"/>
      <c r="X105" s="303"/>
      <c r="Y105" s="480">
        <v>1E-4</v>
      </c>
      <c r="Z105" s="481"/>
      <c r="AA105" s="481"/>
      <c r="AB105" s="481"/>
      <c r="AC105" s="482"/>
      <c r="AD105" s="354">
        <f t="shared" si="1"/>
        <v>0.11030000000000001</v>
      </c>
      <c r="AE105" s="355"/>
      <c r="AF105" s="355"/>
      <c r="AG105" s="355"/>
      <c r="AH105" s="355"/>
      <c r="AI105" s="355"/>
      <c r="AJ105" s="356"/>
    </row>
    <row r="106" spans="1:36" ht="12.75">
      <c r="A106" s="316" t="s">
        <v>127</v>
      </c>
      <c r="B106" s="316"/>
      <c r="C106" s="316"/>
      <c r="D106" s="316"/>
      <c r="E106" s="316"/>
      <c r="F106" s="316"/>
      <c r="G106" s="316"/>
      <c r="H106" s="316"/>
      <c r="I106" s="316"/>
      <c r="J106" s="316"/>
      <c r="K106" s="316"/>
      <c r="L106" s="316"/>
      <c r="M106" s="316"/>
      <c r="N106" s="316"/>
      <c r="O106" s="316"/>
      <c r="P106" s="316"/>
      <c r="Q106" s="316"/>
      <c r="R106" s="316"/>
      <c r="S106" s="316"/>
      <c r="T106" s="316"/>
      <c r="U106" s="316"/>
      <c r="V106" s="316"/>
      <c r="W106" s="316"/>
      <c r="X106" s="317"/>
      <c r="Y106" s="483">
        <f>SUM(Y100:AC105)</f>
        <v>3.1137000000000001E-2</v>
      </c>
      <c r="Z106" s="484"/>
      <c r="AA106" s="484"/>
      <c r="AB106" s="484"/>
      <c r="AC106" s="485"/>
      <c r="AD106" s="318">
        <f>SUM(AD100:AJ105)</f>
        <v>34.344110999999998</v>
      </c>
      <c r="AE106" s="319"/>
      <c r="AF106" s="319"/>
      <c r="AG106" s="319"/>
      <c r="AH106" s="319"/>
      <c r="AI106" s="319"/>
      <c r="AJ106" s="320"/>
    </row>
    <row r="107" spans="1:36" ht="6.75" customHeight="1">
      <c r="A107" s="299"/>
      <c r="B107" s="299"/>
      <c r="C107" s="299"/>
      <c r="D107" s="299"/>
      <c r="E107" s="299"/>
      <c r="F107" s="299"/>
      <c r="G107" s="299"/>
      <c r="H107" s="299"/>
      <c r="I107" s="299"/>
      <c r="J107" s="299"/>
      <c r="K107" s="299"/>
      <c r="L107" s="299"/>
      <c r="M107" s="299"/>
      <c r="N107" s="299"/>
      <c r="O107" s="299"/>
      <c r="P107" s="299"/>
      <c r="Q107" s="299"/>
      <c r="R107" s="299"/>
      <c r="S107" s="299"/>
      <c r="T107" s="299"/>
      <c r="U107" s="299"/>
      <c r="V107" s="299"/>
      <c r="W107" s="299"/>
      <c r="X107" s="299"/>
      <c r="Y107" s="299"/>
      <c r="Z107" s="299"/>
      <c r="AA107" s="299"/>
      <c r="AB107" s="299"/>
      <c r="AC107" s="299"/>
      <c r="AD107" s="299"/>
      <c r="AE107" s="299"/>
      <c r="AF107" s="299"/>
      <c r="AG107" s="299"/>
      <c r="AH107" s="299"/>
      <c r="AI107" s="299"/>
      <c r="AJ107" s="299"/>
    </row>
    <row r="108" spans="1:36" ht="12.75">
      <c r="A108" s="477" t="s">
        <v>154</v>
      </c>
      <c r="B108" s="478"/>
      <c r="C108" s="478"/>
      <c r="D108" s="478"/>
      <c r="E108" s="478"/>
      <c r="F108" s="478"/>
      <c r="G108" s="478"/>
      <c r="H108" s="478"/>
      <c r="I108" s="478"/>
      <c r="J108" s="478"/>
      <c r="K108" s="478"/>
      <c r="L108" s="478"/>
      <c r="M108" s="478"/>
      <c r="N108" s="478"/>
      <c r="O108" s="478"/>
      <c r="P108" s="478"/>
      <c r="Q108" s="478"/>
      <c r="R108" s="478"/>
      <c r="S108" s="478"/>
      <c r="T108" s="478"/>
      <c r="U108" s="478"/>
      <c r="V108" s="478"/>
      <c r="W108" s="478"/>
      <c r="X108" s="478"/>
      <c r="Y108" s="478"/>
      <c r="Z108" s="478"/>
      <c r="AA108" s="478"/>
      <c r="AB108" s="478"/>
      <c r="AC108" s="478"/>
      <c r="AD108" s="478"/>
      <c r="AE108" s="478"/>
      <c r="AF108" s="478"/>
      <c r="AG108" s="478"/>
      <c r="AH108" s="478"/>
      <c r="AI108" s="478"/>
      <c r="AJ108" s="479"/>
    </row>
    <row r="109" spans="1:36" ht="12.75">
      <c r="A109" s="471" t="s">
        <v>155</v>
      </c>
      <c r="B109" s="472"/>
      <c r="C109" s="472"/>
      <c r="D109" s="472"/>
      <c r="E109" s="472"/>
      <c r="F109" s="472"/>
      <c r="G109" s="472"/>
      <c r="H109" s="472"/>
      <c r="I109" s="472"/>
      <c r="J109" s="472"/>
      <c r="K109" s="472"/>
      <c r="L109" s="472"/>
      <c r="M109" s="472"/>
      <c r="N109" s="472"/>
      <c r="O109" s="472"/>
      <c r="P109" s="472"/>
      <c r="Q109" s="472"/>
      <c r="R109" s="472"/>
      <c r="S109" s="472"/>
      <c r="T109" s="472"/>
      <c r="U109" s="472"/>
      <c r="V109" s="472"/>
      <c r="W109" s="472"/>
      <c r="X109" s="472"/>
      <c r="Y109" s="472"/>
      <c r="Z109" s="472"/>
      <c r="AA109" s="472"/>
      <c r="AB109" s="472"/>
      <c r="AC109" s="472"/>
      <c r="AD109" s="472"/>
      <c r="AE109" s="472"/>
      <c r="AF109" s="472"/>
      <c r="AG109" s="472"/>
      <c r="AH109" s="472"/>
      <c r="AI109" s="472"/>
      <c r="AJ109" s="473"/>
    </row>
    <row r="110" spans="1:36" ht="12.75">
      <c r="A110" s="459" t="s">
        <v>14</v>
      </c>
      <c r="B110" s="460"/>
      <c r="C110" s="474" t="s">
        <v>156</v>
      </c>
      <c r="D110" s="475"/>
      <c r="E110" s="475"/>
      <c r="F110" s="475"/>
      <c r="G110" s="475"/>
      <c r="H110" s="475"/>
      <c r="I110" s="475"/>
      <c r="J110" s="475"/>
      <c r="K110" s="475"/>
      <c r="L110" s="475"/>
      <c r="M110" s="475"/>
      <c r="N110" s="475"/>
      <c r="O110" s="475"/>
      <c r="P110" s="475"/>
      <c r="Q110" s="475"/>
      <c r="R110" s="475"/>
      <c r="S110" s="475"/>
      <c r="T110" s="475"/>
      <c r="U110" s="475"/>
      <c r="V110" s="475"/>
      <c r="W110" s="475"/>
      <c r="X110" s="476"/>
      <c r="Y110" s="459" t="s">
        <v>114</v>
      </c>
      <c r="Z110" s="461"/>
      <c r="AA110" s="461"/>
      <c r="AB110" s="461"/>
      <c r="AC110" s="460"/>
      <c r="AD110" s="459" t="s">
        <v>115</v>
      </c>
      <c r="AE110" s="461"/>
      <c r="AF110" s="461"/>
      <c r="AG110" s="461"/>
      <c r="AH110" s="461"/>
      <c r="AI110" s="461"/>
      <c r="AJ110" s="460"/>
    </row>
    <row r="111" spans="1:36" ht="12.75">
      <c r="A111" s="314" t="s">
        <v>0</v>
      </c>
      <c r="B111" s="214"/>
      <c r="C111" s="301" t="s">
        <v>23</v>
      </c>
      <c r="D111" s="302"/>
      <c r="E111" s="302"/>
      <c r="F111" s="302"/>
      <c r="G111" s="302"/>
      <c r="H111" s="302"/>
      <c r="I111" s="302"/>
      <c r="J111" s="302"/>
      <c r="K111" s="302"/>
      <c r="L111" s="302"/>
      <c r="M111" s="302"/>
      <c r="N111" s="302"/>
      <c r="O111" s="302"/>
      <c r="P111" s="302"/>
      <c r="Q111" s="302"/>
      <c r="R111" s="302"/>
      <c r="S111" s="302"/>
      <c r="T111" s="302"/>
      <c r="U111" s="302"/>
      <c r="V111" s="302"/>
      <c r="W111" s="302"/>
      <c r="X111" s="303"/>
      <c r="Y111" s="351">
        <v>8.3333299999999999E-2</v>
      </c>
      <c r="Z111" s="349"/>
      <c r="AA111" s="349"/>
      <c r="AB111" s="349"/>
      <c r="AC111" s="350"/>
      <c r="AD111" s="354">
        <f>Y111*(AD$55+AD$56)</f>
        <v>91.916629900000004</v>
      </c>
      <c r="AE111" s="355"/>
      <c r="AF111" s="355"/>
      <c r="AG111" s="355"/>
      <c r="AH111" s="355"/>
      <c r="AI111" s="355"/>
      <c r="AJ111" s="356"/>
    </row>
    <row r="112" spans="1:36" ht="12.75">
      <c r="A112" s="314" t="s">
        <v>1</v>
      </c>
      <c r="B112" s="214"/>
      <c r="C112" s="301" t="s">
        <v>156</v>
      </c>
      <c r="D112" s="302"/>
      <c r="E112" s="302"/>
      <c r="F112" s="302"/>
      <c r="G112" s="302"/>
      <c r="H112" s="302"/>
      <c r="I112" s="302"/>
      <c r="J112" s="302"/>
      <c r="K112" s="302"/>
      <c r="L112" s="302"/>
      <c r="M112" s="302"/>
      <c r="N112" s="302"/>
      <c r="O112" s="302"/>
      <c r="P112" s="302"/>
      <c r="Q112" s="302"/>
      <c r="R112" s="302"/>
      <c r="S112" s="302"/>
      <c r="T112" s="302"/>
      <c r="U112" s="302"/>
      <c r="V112" s="302"/>
      <c r="W112" s="302"/>
      <c r="X112" s="303"/>
      <c r="Y112" s="351">
        <v>8.3000000000000001E-3</v>
      </c>
      <c r="Z112" s="352"/>
      <c r="AA112" s="352"/>
      <c r="AB112" s="352"/>
      <c r="AC112" s="353"/>
      <c r="AD112" s="354">
        <f t="shared" ref="AD112:AD116" si="2">Y112*(AD$55+AD$56)</f>
        <v>9.1548999999999996</v>
      </c>
      <c r="AE112" s="355"/>
      <c r="AF112" s="355"/>
      <c r="AG112" s="355"/>
      <c r="AH112" s="355"/>
      <c r="AI112" s="355"/>
      <c r="AJ112" s="356"/>
    </row>
    <row r="113" spans="1:36" ht="12.75">
      <c r="A113" s="314" t="s">
        <v>2</v>
      </c>
      <c r="B113" s="214"/>
      <c r="C113" s="301" t="s">
        <v>24</v>
      </c>
      <c r="D113" s="302"/>
      <c r="E113" s="302"/>
      <c r="F113" s="302"/>
      <c r="G113" s="302"/>
      <c r="H113" s="302"/>
      <c r="I113" s="302"/>
      <c r="J113" s="302"/>
      <c r="K113" s="302"/>
      <c r="L113" s="302"/>
      <c r="M113" s="302"/>
      <c r="N113" s="302"/>
      <c r="O113" s="302"/>
      <c r="P113" s="302"/>
      <c r="Q113" s="302"/>
      <c r="R113" s="302"/>
      <c r="S113" s="302"/>
      <c r="T113" s="302"/>
      <c r="U113" s="302"/>
      <c r="V113" s="302"/>
      <c r="W113" s="302"/>
      <c r="X113" s="303"/>
      <c r="Y113" s="351">
        <v>2.0000000000000001E-4</v>
      </c>
      <c r="Z113" s="352"/>
      <c r="AA113" s="352"/>
      <c r="AB113" s="352"/>
      <c r="AC113" s="353"/>
      <c r="AD113" s="354">
        <f t="shared" si="2"/>
        <v>0.22060000000000002</v>
      </c>
      <c r="AE113" s="355"/>
      <c r="AF113" s="355"/>
      <c r="AG113" s="355"/>
      <c r="AH113" s="355"/>
      <c r="AI113" s="355"/>
      <c r="AJ113" s="356"/>
    </row>
    <row r="114" spans="1:36" ht="12.75">
      <c r="A114" s="314" t="s">
        <v>3</v>
      </c>
      <c r="B114" s="214"/>
      <c r="C114" s="301" t="s">
        <v>157</v>
      </c>
      <c r="D114" s="302"/>
      <c r="E114" s="302"/>
      <c r="F114" s="302"/>
      <c r="G114" s="302"/>
      <c r="H114" s="302"/>
      <c r="I114" s="302"/>
      <c r="J114" s="302"/>
      <c r="K114" s="302"/>
      <c r="L114" s="302"/>
      <c r="M114" s="302"/>
      <c r="N114" s="302"/>
      <c r="O114" s="302"/>
      <c r="P114" s="302"/>
      <c r="Q114" s="302"/>
      <c r="R114" s="302"/>
      <c r="S114" s="302"/>
      <c r="T114" s="302"/>
      <c r="U114" s="302"/>
      <c r="V114" s="302"/>
      <c r="W114" s="302"/>
      <c r="X114" s="303"/>
      <c r="Y114" s="351">
        <v>4.0000000000000002E-4</v>
      </c>
      <c r="Z114" s="352"/>
      <c r="AA114" s="352"/>
      <c r="AB114" s="352"/>
      <c r="AC114" s="353"/>
      <c r="AD114" s="354">
        <f t="shared" si="2"/>
        <v>0.44120000000000004</v>
      </c>
      <c r="AE114" s="355"/>
      <c r="AF114" s="355"/>
      <c r="AG114" s="355"/>
      <c r="AH114" s="355"/>
      <c r="AI114" s="355"/>
      <c r="AJ114" s="356"/>
    </row>
    <row r="115" spans="1:36" ht="12.75">
      <c r="A115" s="314" t="s">
        <v>6</v>
      </c>
      <c r="B115" s="214"/>
      <c r="C115" s="301" t="s">
        <v>158</v>
      </c>
      <c r="D115" s="302"/>
      <c r="E115" s="302"/>
      <c r="F115" s="302"/>
      <c r="G115" s="302"/>
      <c r="H115" s="302"/>
      <c r="I115" s="302"/>
      <c r="J115" s="302"/>
      <c r="K115" s="302"/>
      <c r="L115" s="302"/>
      <c r="M115" s="302"/>
      <c r="N115" s="302"/>
      <c r="O115" s="302"/>
      <c r="P115" s="302"/>
      <c r="Q115" s="302"/>
      <c r="R115" s="302"/>
      <c r="S115" s="302"/>
      <c r="T115" s="302"/>
      <c r="U115" s="302"/>
      <c r="V115" s="302"/>
      <c r="W115" s="302"/>
      <c r="X115" s="303"/>
      <c r="Y115" s="351">
        <v>7.4999999999999997E-3</v>
      </c>
      <c r="Z115" s="352"/>
      <c r="AA115" s="352"/>
      <c r="AB115" s="352"/>
      <c r="AC115" s="353"/>
      <c r="AD115" s="354">
        <f t="shared" si="2"/>
        <v>8.2724999999999991</v>
      </c>
      <c r="AE115" s="355"/>
      <c r="AF115" s="355"/>
      <c r="AG115" s="355"/>
      <c r="AH115" s="355"/>
      <c r="AI115" s="355"/>
      <c r="AJ115" s="356"/>
    </row>
    <row r="116" spans="1:36" ht="12.75">
      <c r="A116" s="314" t="s">
        <v>7</v>
      </c>
      <c r="B116" s="214"/>
      <c r="C116" s="301" t="s">
        <v>159</v>
      </c>
      <c r="D116" s="302"/>
      <c r="E116" s="302"/>
      <c r="F116" s="302"/>
      <c r="G116" s="302"/>
      <c r="H116" s="302"/>
      <c r="I116" s="302"/>
      <c r="J116" s="302"/>
      <c r="K116" s="302"/>
      <c r="L116" s="302"/>
      <c r="M116" s="302"/>
      <c r="N116" s="302"/>
      <c r="O116" s="302"/>
      <c r="P116" s="302"/>
      <c r="Q116" s="302"/>
      <c r="R116" s="302"/>
      <c r="S116" s="302"/>
      <c r="T116" s="302"/>
      <c r="U116" s="302"/>
      <c r="V116" s="302"/>
      <c r="W116" s="302"/>
      <c r="X116" s="303"/>
      <c r="Y116" s="351">
        <v>0</v>
      </c>
      <c r="Z116" s="349"/>
      <c r="AA116" s="349"/>
      <c r="AB116" s="349"/>
      <c r="AC116" s="350"/>
      <c r="AD116" s="354">
        <f t="shared" si="2"/>
        <v>0</v>
      </c>
      <c r="AE116" s="355"/>
      <c r="AF116" s="355"/>
      <c r="AG116" s="355"/>
      <c r="AH116" s="355"/>
      <c r="AI116" s="355"/>
      <c r="AJ116" s="356"/>
    </row>
    <row r="117" spans="1:36" ht="12.75">
      <c r="A117" s="316" t="s">
        <v>127</v>
      </c>
      <c r="B117" s="316"/>
      <c r="C117" s="316"/>
      <c r="D117" s="316"/>
      <c r="E117" s="316"/>
      <c r="F117" s="316"/>
      <c r="G117" s="316"/>
      <c r="H117" s="316"/>
      <c r="I117" s="316"/>
      <c r="J117" s="316"/>
      <c r="K117" s="316"/>
      <c r="L117" s="316"/>
      <c r="M117" s="316"/>
      <c r="N117" s="316"/>
      <c r="O117" s="316"/>
      <c r="P117" s="316"/>
      <c r="Q117" s="316"/>
      <c r="R117" s="316"/>
      <c r="S117" s="316"/>
      <c r="T117" s="316"/>
      <c r="U117" s="316"/>
      <c r="V117" s="316"/>
      <c r="W117" s="316"/>
      <c r="X117" s="317"/>
      <c r="Y117" s="468">
        <f>SUM(Y111:AC116)</f>
        <v>9.9733299999999997E-2</v>
      </c>
      <c r="Z117" s="469"/>
      <c r="AA117" s="469"/>
      <c r="AB117" s="469"/>
      <c r="AC117" s="470"/>
      <c r="AD117" s="318">
        <f>SUM(AD111:AJ116)</f>
        <v>110.00582989999999</v>
      </c>
      <c r="AE117" s="319"/>
      <c r="AF117" s="319"/>
      <c r="AG117" s="319"/>
      <c r="AH117" s="319"/>
      <c r="AI117" s="319"/>
      <c r="AJ117" s="320"/>
    </row>
    <row r="118" spans="1:36" ht="7.5" customHeight="1">
      <c r="A118" s="299"/>
      <c r="B118" s="299"/>
      <c r="C118" s="299"/>
      <c r="D118" s="299"/>
      <c r="E118" s="299"/>
      <c r="F118" s="299"/>
      <c r="G118" s="299"/>
      <c r="H118" s="299"/>
      <c r="I118" s="299"/>
      <c r="J118" s="299"/>
      <c r="K118" s="299"/>
      <c r="L118" s="299"/>
      <c r="M118" s="299"/>
      <c r="N118" s="299"/>
      <c r="O118" s="299"/>
      <c r="P118" s="299"/>
      <c r="Q118" s="299"/>
      <c r="R118" s="299"/>
      <c r="S118" s="299"/>
      <c r="T118" s="299"/>
      <c r="U118" s="299"/>
      <c r="V118" s="299"/>
      <c r="W118" s="299"/>
      <c r="X118" s="299"/>
      <c r="Y118" s="299"/>
      <c r="Z118" s="299"/>
      <c r="AA118" s="299"/>
      <c r="AB118" s="299"/>
      <c r="AC118" s="299"/>
      <c r="AD118" s="299"/>
      <c r="AE118" s="299"/>
      <c r="AF118" s="299"/>
      <c r="AG118" s="299"/>
      <c r="AH118" s="299"/>
      <c r="AI118" s="299"/>
      <c r="AJ118" s="299"/>
    </row>
    <row r="119" spans="1:36" ht="12.75">
      <c r="A119" s="471" t="s">
        <v>160</v>
      </c>
      <c r="B119" s="472"/>
      <c r="C119" s="472"/>
      <c r="D119" s="472"/>
      <c r="E119" s="472"/>
      <c r="F119" s="472"/>
      <c r="G119" s="472"/>
      <c r="H119" s="472"/>
      <c r="I119" s="472"/>
      <c r="J119" s="472"/>
      <c r="K119" s="472"/>
      <c r="L119" s="472"/>
      <c r="M119" s="472"/>
      <c r="N119" s="472"/>
      <c r="O119" s="472"/>
      <c r="P119" s="472"/>
      <c r="Q119" s="472"/>
      <c r="R119" s="472"/>
      <c r="S119" s="472"/>
      <c r="T119" s="472"/>
      <c r="U119" s="472"/>
      <c r="V119" s="472"/>
      <c r="W119" s="472"/>
      <c r="X119" s="472"/>
      <c r="Y119" s="472"/>
      <c r="Z119" s="472"/>
      <c r="AA119" s="472"/>
      <c r="AB119" s="472"/>
      <c r="AC119" s="472"/>
      <c r="AD119" s="472"/>
      <c r="AE119" s="472"/>
      <c r="AF119" s="472"/>
      <c r="AG119" s="472"/>
      <c r="AH119" s="472"/>
      <c r="AI119" s="472"/>
      <c r="AJ119" s="473"/>
    </row>
    <row r="120" spans="1:36" ht="12.75">
      <c r="A120" s="459" t="s">
        <v>20</v>
      </c>
      <c r="B120" s="460"/>
      <c r="C120" s="474" t="s">
        <v>9</v>
      </c>
      <c r="D120" s="475"/>
      <c r="E120" s="475"/>
      <c r="F120" s="475"/>
      <c r="G120" s="475"/>
      <c r="H120" s="475"/>
      <c r="I120" s="475"/>
      <c r="J120" s="475"/>
      <c r="K120" s="475"/>
      <c r="L120" s="475"/>
      <c r="M120" s="475"/>
      <c r="N120" s="475"/>
      <c r="O120" s="475"/>
      <c r="P120" s="475"/>
      <c r="Q120" s="475"/>
      <c r="R120" s="475"/>
      <c r="S120" s="475"/>
      <c r="T120" s="475"/>
      <c r="U120" s="475"/>
      <c r="V120" s="475"/>
      <c r="W120" s="475"/>
      <c r="X120" s="476"/>
      <c r="Y120" s="459" t="s">
        <v>114</v>
      </c>
      <c r="Z120" s="461"/>
      <c r="AA120" s="461"/>
      <c r="AB120" s="461"/>
      <c r="AC120" s="460"/>
      <c r="AD120" s="459" t="s">
        <v>115</v>
      </c>
      <c r="AE120" s="461"/>
      <c r="AF120" s="461"/>
      <c r="AG120" s="461"/>
      <c r="AH120" s="461"/>
      <c r="AI120" s="461"/>
      <c r="AJ120" s="460"/>
    </row>
    <row r="121" spans="1:36" ht="12.75">
      <c r="A121" s="314" t="s">
        <v>0</v>
      </c>
      <c r="B121" s="214"/>
      <c r="C121" s="465" t="s">
        <v>161</v>
      </c>
      <c r="D121" s="466"/>
      <c r="E121" s="466"/>
      <c r="F121" s="466"/>
      <c r="G121" s="466"/>
      <c r="H121" s="466"/>
      <c r="I121" s="466"/>
      <c r="J121" s="466"/>
      <c r="K121" s="466"/>
      <c r="L121" s="466"/>
      <c r="M121" s="466"/>
      <c r="N121" s="466"/>
      <c r="O121" s="466"/>
      <c r="P121" s="466"/>
      <c r="Q121" s="466"/>
      <c r="R121" s="466"/>
      <c r="S121" s="466"/>
      <c r="T121" s="466"/>
      <c r="U121" s="466"/>
      <c r="V121" s="466"/>
      <c r="W121" s="466"/>
      <c r="X121" s="466"/>
      <c r="Y121" s="466"/>
      <c r="Z121" s="466"/>
      <c r="AA121" s="466"/>
      <c r="AB121" s="466"/>
      <c r="AC121" s="467"/>
      <c r="AD121" s="354"/>
      <c r="AE121" s="355"/>
      <c r="AF121" s="355"/>
      <c r="AG121" s="355"/>
      <c r="AH121" s="355"/>
      <c r="AI121" s="355"/>
      <c r="AJ121" s="356"/>
    </row>
    <row r="122" spans="1:36" ht="12.75">
      <c r="A122" s="316" t="s">
        <v>127</v>
      </c>
      <c r="B122" s="316"/>
      <c r="C122" s="316"/>
      <c r="D122" s="316"/>
      <c r="E122" s="316"/>
      <c r="F122" s="316"/>
      <c r="G122" s="316"/>
      <c r="H122" s="316"/>
      <c r="I122" s="316"/>
      <c r="J122" s="316"/>
      <c r="K122" s="316"/>
      <c r="L122" s="316"/>
      <c r="M122" s="316"/>
      <c r="N122" s="316"/>
      <c r="O122" s="316"/>
      <c r="P122" s="316"/>
      <c r="Q122" s="316"/>
      <c r="R122" s="316"/>
      <c r="S122" s="316"/>
      <c r="T122" s="316"/>
      <c r="U122" s="316"/>
      <c r="V122" s="316"/>
      <c r="W122" s="316"/>
      <c r="X122" s="316"/>
      <c r="Y122" s="316"/>
      <c r="Z122" s="316"/>
      <c r="AA122" s="316"/>
      <c r="AB122" s="316"/>
      <c r="AC122" s="317"/>
      <c r="AD122" s="318">
        <f>SUM(AD121:AJ121)</f>
        <v>0</v>
      </c>
      <c r="AE122" s="319"/>
      <c r="AF122" s="319"/>
      <c r="AG122" s="319"/>
      <c r="AH122" s="319"/>
      <c r="AI122" s="319"/>
      <c r="AJ122" s="320"/>
    </row>
    <row r="123" spans="1:36" ht="7.5" customHeight="1">
      <c r="A123" s="299"/>
      <c r="B123" s="299"/>
      <c r="C123" s="299"/>
      <c r="D123" s="299"/>
      <c r="E123" s="299"/>
      <c r="F123" s="299"/>
      <c r="G123" s="299"/>
      <c r="H123" s="299"/>
      <c r="I123" s="299"/>
      <c r="J123" s="299"/>
      <c r="K123" s="299"/>
      <c r="L123" s="299"/>
      <c r="M123" s="299"/>
      <c r="N123" s="299"/>
      <c r="O123" s="299"/>
      <c r="P123" s="299"/>
      <c r="Q123" s="299"/>
      <c r="R123" s="299"/>
      <c r="S123" s="299"/>
      <c r="T123" s="299"/>
      <c r="U123" s="299"/>
      <c r="V123" s="299"/>
      <c r="W123" s="299"/>
      <c r="X123" s="299"/>
      <c r="Y123" s="299"/>
      <c r="Z123" s="299"/>
      <c r="AA123" s="299"/>
      <c r="AB123" s="299"/>
      <c r="AC123" s="299"/>
      <c r="AD123" s="299"/>
      <c r="AE123" s="299"/>
      <c r="AF123" s="299"/>
      <c r="AG123" s="299"/>
      <c r="AH123" s="299"/>
      <c r="AI123" s="299"/>
      <c r="AJ123" s="299"/>
    </row>
    <row r="124" spans="1:36" ht="12.75">
      <c r="A124" s="462" t="s">
        <v>162</v>
      </c>
      <c r="B124" s="463"/>
      <c r="C124" s="463"/>
      <c r="D124" s="463"/>
      <c r="E124" s="463"/>
      <c r="F124" s="463"/>
      <c r="G124" s="463"/>
      <c r="H124" s="463"/>
      <c r="I124" s="463"/>
      <c r="J124" s="463"/>
      <c r="K124" s="463"/>
      <c r="L124" s="463"/>
      <c r="M124" s="463"/>
      <c r="N124" s="463"/>
      <c r="O124" s="463"/>
      <c r="P124" s="463"/>
      <c r="Q124" s="463"/>
      <c r="R124" s="463"/>
      <c r="S124" s="463"/>
      <c r="T124" s="463"/>
      <c r="U124" s="463"/>
      <c r="V124" s="463"/>
      <c r="W124" s="463"/>
      <c r="X124" s="463"/>
      <c r="Y124" s="463"/>
      <c r="Z124" s="463"/>
      <c r="AA124" s="463"/>
      <c r="AB124" s="463"/>
      <c r="AC124" s="463"/>
      <c r="AD124" s="463"/>
      <c r="AE124" s="463"/>
      <c r="AF124" s="463"/>
      <c r="AG124" s="463"/>
      <c r="AH124" s="463"/>
      <c r="AI124" s="463"/>
      <c r="AJ124" s="464"/>
    </row>
    <row r="125" spans="1:36" ht="12.75">
      <c r="A125" s="459">
        <v>4</v>
      </c>
      <c r="B125" s="460"/>
      <c r="C125" s="459" t="s">
        <v>163</v>
      </c>
      <c r="D125" s="461"/>
      <c r="E125" s="461"/>
      <c r="F125" s="461"/>
      <c r="G125" s="461"/>
      <c r="H125" s="461"/>
      <c r="I125" s="461"/>
      <c r="J125" s="461"/>
      <c r="K125" s="461"/>
      <c r="L125" s="461"/>
      <c r="M125" s="461"/>
      <c r="N125" s="461"/>
      <c r="O125" s="461"/>
      <c r="P125" s="461"/>
      <c r="Q125" s="461"/>
      <c r="R125" s="461"/>
      <c r="S125" s="461"/>
      <c r="T125" s="461"/>
      <c r="U125" s="461"/>
      <c r="V125" s="461"/>
      <c r="W125" s="461"/>
      <c r="X125" s="461"/>
      <c r="Y125" s="461"/>
      <c r="Z125" s="461"/>
      <c r="AA125" s="461"/>
      <c r="AB125" s="461"/>
      <c r="AC125" s="460"/>
      <c r="AD125" s="459" t="s">
        <v>115</v>
      </c>
      <c r="AE125" s="461"/>
      <c r="AF125" s="461"/>
      <c r="AG125" s="461"/>
      <c r="AH125" s="461"/>
      <c r="AI125" s="461"/>
      <c r="AJ125" s="460"/>
    </row>
    <row r="126" spans="1:36" ht="12.75">
      <c r="A126" s="314" t="s">
        <v>14</v>
      </c>
      <c r="B126" s="214"/>
      <c r="C126" s="301" t="s">
        <v>156</v>
      </c>
      <c r="D126" s="302"/>
      <c r="E126" s="302"/>
      <c r="F126" s="302"/>
      <c r="G126" s="302"/>
      <c r="H126" s="302"/>
      <c r="I126" s="302"/>
      <c r="J126" s="302"/>
      <c r="K126" s="302"/>
      <c r="L126" s="302"/>
      <c r="M126" s="302"/>
      <c r="N126" s="302"/>
      <c r="O126" s="302"/>
      <c r="P126" s="302"/>
      <c r="Q126" s="302"/>
      <c r="R126" s="302"/>
      <c r="S126" s="302"/>
      <c r="T126" s="302"/>
      <c r="U126" s="302"/>
      <c r="V126" s="302"/>
      <c r="W126" s="302"/>
      <c r="X126" s="302"/>
      <c r="Y126" s="302"/>
      <c r="Z126" s="302"/>
      <c r="AA126" s="302"/>
      <c r="AB126" s="302"/>
      <c r="AC126" s="303"/>
      <c r="AD126" s="354">
        <f>AD117</f>
        <v>110.00582989999999</v>
      </c>
      <c r="AE126" s="355"/>
      <c r="AF126" s="355"/>
      <c r="AG126" s="355"/>
      <c r="AH126" s="355"/>
      <c r="AI126" s="355"/>
      <c r="AJ126" s="356"/>
    </row>
    <row r="127" spans="1:36" ht="12.75">
      <c r="A127" s="314" t="s">
        <v>20</v>
      </c>
      <c r="B127" s="214"/>
      <c r="C127" s="301" t="s">
        <v>9</v>
      </c>
      <c r="D127" s="302"/>
      <c r="E127" s="302"/>
      <c r="F127" s="302"/>
      <c r="G127" s="302"/>
      <c r="H127" s="302"/>
      <c r="I127" s="302"/>
      <c r="J127" s="302"/>
      <c r="K127" s="302"/>
      <c r="L127" s="302"/>
      <c r="M127" s="302"/>
      <c r="N127" s="302"/>
      <c r="O127" s="302"/>
      <c r="P127" s="302"/>
      <c r="Q127" s="302"/>
      <c r="R127" s="302"/>
      <c r="S127" s="302"/>
      <c r="T127" s="302"/>
      <c r="U127" s="302"/>
      <c r="V127" s="302"/>
      <c r="W127" s="302"/>
      <c r="X127" s="302"/>
      <c r="Y127" s="302"/>
      <c r="Z127" s="302"/>
      <c r="AA127" s="302"/>
      <c r="AB127" s="302"/>
      <c r="AC127" s="303"/>
      <c r="AD127" s="354">
        <f>AD122</f>
        <v>0</v>
      </c>
      <c r="AE127" s="355"/>
      <c r="AF127" s="355"/>
      <c r="AG127" s="355"/>
      <c r="AH127" s="355"/>
      <c r="AI127" s="355"/>
      <c r="AJ127" s="356"/>
    </row>
    <row r="128" spans="1:36" ht="12.75">
      <c r="A128" s="316" t="s">
        <v>127</v>
      </c>
      <c r="B128" s="316"/>
      <c r="C128" s="316"/>
      <c r="D128" s="316"/>
      <c r="E128" s="316"/>
      <c r="F128" s="316"/>
      <c r="G128" s="316"/>
      <c r="H128" s="316"/>
      <c r="I128" s="316"/>
      <c r="J128" s="316"/>
      <c r="K128" s="316"/>
      <c r="L128" s="316"/>
      <c r="M128" s="316"/>
      <c r="N128" s="316"/>
      <c r="O128" s="316"/>
      <c r="P128" s="316"/>
      <c r="Q128" s="316"/>
      <c r="R128" s="316"/>
      <c r="S128" s="316"/>
      <c r="T128" s="316"/>
      <c r="U128" s="316"/>
      <c r="V128" s="316"/>
      <c r="W128" s="316"/>
      <c r="X128" s="316"/>
      <c r="Y128" s="316"/>
      <c r="Z128" s="316"/>
      <c r="AA128" s="316"/>
      <c r="AB128" s="316"/>
      <c r="AC128" s="317"/>
      <c r="AD128" s="318">
        <f>SUM(AD126:AJ127)</f>
        <v>110.00582989999999</v>
      </c>
      <c r="AE128" s="319"/>
      <c r="AF128" s="319"/>
      <c r="AG128" s="319"/>
      <c r="AH128" s="319"/>
      <c r="AI128" s="319"/>
      <c r="AJ128" s="320"/>
    </row>
    <row r="129" spans="1:36" ht="8.25" customHeight="1">
      <c r="A129" s="299"/>
      <c r="B129" s="299"/>
      <c r="C129" s="299"/>
      <c r="D129" s="299"/>
      <c r="E129" s="299"/>
      <c r="F129" s="299"/>
      <c r="G129" s="299"/>
      <c r="H129" s="299"/>
      <c r="I129" s="299"/>
      <c r="J129" s="299"/>
      <c r="K129" s="299"/>
      <c r="L129" s="299"/>
      <c r="M129" s="299"/>
      <c r="N129" s="299"/>
      <c r="O129" s="299"/>
      <c r="P129" s="299"/>
      <c r="Q129" s="299"/>
      <c r="R129" s="299"/>
      <c r="S129" s="299"/>
      <c r="T129" s="299"/>
      <c r="U129" s="299"/>
      <c r="V129" s="299"/>
      <c r="W129" s="299"/>
      <c r="X129" s="299"/>
      <c r="Y129" s="299"/>
      <c r="Z129" s="299"/>
      <c r="AA129" s="299"/>
      <c r="AB129" s="299"/>
      <c r="AC129" s="299"/>
      <c r="AD129" s="299"/>
      <c r="AE129" s="299"/>
      <c r="AF129" s="299"/>
      <c r="AG129" s="299"/>
      <c r="AH129" s="299"/>
      <c r="AI129" s="299"/>
      <c r="AJ129" s="299"/>
    </row>
    <row r="130" spans="1:36" ht="12.75" customHeight="1">
      <c r="A130" s="450" t="s">
        <v>164</v>
      </c>
      <c r="B130" s="451"/>
      <c r="C130" s="451"/>
      <c r="D130" s="451"/>
      <c r="E130" s="451"/>
      <c r="F130" s="451"/>
      <c r="G130" s="451"/>
      <c r="H130" s="451"/>
      <c r="I130" s="451"/>
      <c r="J130" s="451"/>
      <c r="K130" s="451"/>
      <c r="L130" s="451"/>
      <c r="M130" s="451"/>
      <c r="N130" s="451"/>
      <c r="O130" s="451"/>
      <c r="P130" s="451"/>
      <c r="Q130" s="451"/>
      <c r="R130" s="451"/>
      <c r="S130" s="451"/>
      <c r="T130" s="451"/>
      <c r="U130" s="451"/>
      <c r="V130" s="451"/>
      <c r="W130" s="451"/>
      <c r="X130" s="451"/>
      <c r="Y130" s="451"/>
      <c r="Z130" s="451"/>
      <c r="AA130" s="451"/>
      <c r="AB130" s="451"/>
      <c r="AC130" s="451"/>
      <c r="AD130" s="451"/>
      <c r="AE130" s="451"/>
      <c r="AF130" s="451"/>
      <c r="AG130" s="451"/>
      <c r="AH130" s="451"/>
      <c r="AI130" s="451"/>
      <c r="AJ130" s="452"/>
    </row>
    <row r="131" spans="1:36" ht="14.25" customHeight="1">
      <c r="A131" s="459">
        <v>3</v>
      </c>
      <c r="B131" s="460"/>
      <c r="C131" s="50" t="s">
        <v>12</v>
      </c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2"/>
      <c r="AD131" s="459" t="s">
        <v>115</v>
      </c>
      <c r="AE131" s="461"/>
      <c r="AF131" s="461"/>
      <c r="AG131" s="461"/>
      <c r="AH131" s="461"/>
      <c r="AI131" s="461"/>
      <c r="AJ131" s="460"/>
    </row>
    <row r="132" spans="1:36" ht="13.5" customHeight="1">
      <c r="A132" s="314" t="s">
        <v>0</v>
      </c>
      <c r="B132" s="214"/>
      <c r="C132" s="53" t="s">
        <v>165</v>
      </c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213"/>
      <c r="Z132" s="213"/>
      <c r="AA132" s="213"/>
      <c r="AB132" s="213"/>
      <c r="AC132" s="214"/>
      <c r="AD132" s="453">
        <f>'Fardamentos e EPIs CIVIL'!H21/3</f>
        <v>114.65833333333332</v>
      </c>
      <c r="AE132" s="454"/>
      <c r="AF132" s="454"/>
      <c r="AG132" s="454"/>
      <c r="AH132" s="454"/>
      <c r="AI132" s="454"/>
      <c r="AJ132" s="455"/>
    </row>
    <row r="133" spans="1:36" ht="12" customHeight="1">
      <c r="A133" s="314" t="s">
        <v>1</v>
      </c>
      <c r="B133" s="214"/>
      <c r="C133" s="53" t="s">
        <v>13</v>
      </c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213"/>
      <c r="Z133" s="213"/>
      <c r="AA133" s="213"/>
      <c r="AB133" s="213"/>
      <c r="AC133" s="214"/>
      <c r="AD133" s="453"/>
      <c r="AE133" s="454"/>
      <c r="AF133" s="454"/>
      <c r="AG133" s="454"/>
      <c r="AH133" s="454"/>
      <c r="AI133" s="454"/>
      <c r="AJ133" s="455"/>
    </row>
    <row r="134" spans="1:36" ht="12" customHeight="1">
      <c r="A134" s="456" t="s">
        <v>2</v>
      </c>
      <c r="B134" s="457"/>
      <c r="C134" s="126" t="s">
        <v>166</v>
      </c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458"/>
      <c r="Z134" s="458"/>
      <c r="AA134" s="458"/>
      <c r="AB134" s="458"/>
      <c r="AC134" s="457"/>
      <c r="AD134" s="453">
        <v>78.88</v>
      </c>
      <c r="AE134" s="454"/>
      <c r="AF134" s="454"/>
      <c r="AG134" s="454"/>
      <c r="AH134" s="454"/>
      <c r="AI134" s="454"/>
      <c r="AJ134" s="455"/>
    </row>
    <row r="135" spans="1:36" ht="13.5" customHeight="1">
      <c r="A135" s="315" t="s">
        <v>22</v>
      </c>
      <c r="B135" s="316"/>
      <c r="C135" s="316"/>
      <c r="D135" s="316"/>
      <c r="E135" s="316"/>
      <c r="F135" s="316"/>
      <c r="G135" s="316"/>
      <c r="H135" s="316"/>
      <c r="I135" s="316"/>
      <c r="J135" s="316"/>
      <c r="K135" s="316"/>
      <c r="L135" s="316"/>
      <c r="M135" s="316"/>
      <c r="N135" s="316"/>
      <c r="O135" s="316"/>
      <c r="P135" s="316"/>
      <c r="Q135" s="316"/>
      <c r="R135" s="316"/>
      <c r="S135" s="316"/>
      <c r="T135" s="316"/>
      <c r="U135" s="316"/>
      <c r="V135" s="316"/>
      <c r="W135" s="316"/>
      <c r="X135" s="316"/>
      <c r="Y135" s="316"/>
      <c r="Z135" s="316"/>
      <c r="AA135" s="316"/>
      <c r="AB135" s="316"/>
      <c r="AC135" s="317"/>
      <c r="AD135" s="318">
        <f>SUM(AD132:AJ134)</f>
        <v>193.5383333333333</v>
      </c>
      <c r="AE135" s="319"/>
      <c r="AF135" s="319"/>
      <c r="AG135" s="319"/>
      <c r="AH135" s="319"/>
      <c r="AI135" s="319"/>
      <c r="AJ135" s="320"/>
    </row>
    <row r="136" spans="1:36" ht="9" customHeight="1"/>
    <row r="137" spans="1:36" ht="15.75" customHeight="1">
      <c r="A137" s="450" t="s">
        <v>167</v>
      </c>
      <c r="B137" s="451"/>
      <c r="C137" s="451"/>
      <c r="D137" s="451"/>
      <c r="E137" s="451"/>
      <c r="F137" s="451"/>
      <c r="G137" s="451"/>
      <c r="H137" s="451"/>
      <c r="I137" s="451"/>
      <c r="J137" s="451"/>
      <c r="K137" s="451"/>
      <c r="L137" s="451"/>
      <c r="M137" s="451"/>
      <c r="N137" s="451"/>
      <c r="O137" s="451"/>
      <c r="P137" s="451"/>
      <c r="Q137" s="451"/>
      <c r="R137" s="451"/>
      <c r="S137" s="451"/>
      <c r="T137" s="451"/>
      <c r="U137" s="451"/>
      <c r="V137" s="451"/>
      <c r="W137" s="451"/>
      <c r="X137" s="451"/>
      <c r="Y137" s="451"/>
      <c r="Z137" s="451"/>
      <c r="AA137" s="451"/>
      <c r="AB137" s="451"/>
      <c r="AC137" s="451"/>
      <c r="AD137" s="451"/>
      <c r="AE137" s="451"/>
      <c r="AF137" s="451"/>
      <c r="AG137" s="451"/>
      <c r="AH137" s="451"/>
      <c r="AI137" s="451"/>
      <c r="AJ137" s="452"/>
    </row>
    <row r="138" spans="1:36" ht="13.5" customHeight="1">
      <c r="A138" s="327">
        <v>5</v>
      </c>
      <c r="B138" s="329"/>
      <c r="C138" s="345" t="s">
        <v>168</v>
      </c>
      <c r="D138" s="346"/>
      <c r="E138" s="346"/>
      <c r="F138" s="346"/>
      <c r="G138" s="346"/>
      <c r="H138" s="346"/>
      <c r="I138" s="346"/>
      <c r="J138" s="346"/>
      <c r="K138" s="346"/>
      <c r="L138" s="346"/>
      <c r="M138" s="346"/>
      <c r="N138" s="346"/>
      <c r="O138" s="346"/>
      <c r="P138" s="346"/>
      <c r="Q138" s="346"/>
      <c r="R138" s="346"/>
      <c r="S138" s="346"/>
      <c r="T138" s="346"/>
      <c r="U138" s="346"/>
      <c r="V138" s="346"/>
      <c r="W138" s="346"/>
      <c r="X138" s="347"/>
      <c r="Y138" s="327" t="s">
        <v>15</v>
      </c>
      <c r="Z138" s="328"/>
      <c r="AA138" s="328"/>
      <c r="AB138" s="328"/>
      <c r="AC138" s="329"/>
      <c r="AD138" s="327" t="s">
        <v>115</v>
      </c>
      <c r="AE138" s="328"/>
      <c r="AF138" s="328"/>
      <c r="AG138" s="328"/>
      <c r="AH138" s="328"/>
      <c r="AI138" s="328"/>
      <c r="AJ138" s="329"/>
    </row>
    <row r="139" spans="1:36" ht="13.5" customHeight="1">
      <c r="A139" s="314" t="s">
        <v>0</v>
      </c>
      <c r="B139" s="214"/>
      <c r="C139" s="301" t="s">
        <v>169</v>
      </c>
      <c r="D139" s="302"/>
      <c r="E139" s="302"/>
      <c r="F139" s="302"/>
      <c r="G139" s="302"/>
      <c r="H139" s="302"/>
      <c r="I139" s="302"/>
      <c r="J139" s="302"/>
      <c r="K139" s="302"/>
      <c r="L139" s="302"/>
      <c r="M139" s="302"/>
      <c r="N139" s="302"/>
      <c r="O139" s="302"/>
      <c r="P139" s="302"/>
      <c r="Q139" s="302"/>
      <c r="R139" s="302"/>
      <c r="S139" s="302"/>
      <c r="T139" s="302"/>
      <c r="U139" s="302"/>
      <c r="V139" s="302"/>
      <c r="W139" s="302"/>
      <c r="X139" s="303"/>
      <c r="Y139" s="336">
        <v>0.06</v>
      </c>
      <c r="Z139" s="337"/>
      <c r="AA139" s="337"/>
      <c r="AB139" s="337"/>
      <c r="AC139" s="338"/>
      <c r="AD139" s="333">
        <f>($AD$135+$AD$96+$AD$106+$AD$128+$AD$62)*Y139</f>
        <v>149.68606243399998</v>
      </c>
      <c r="AE139" s="334"/>
      <c r="AF139" s="334"/>
      <c r="AG139" s="334"/>
      <c r="AH139" s="334"/>
      <c r="AI139" s="334"/>
      <c r="AJ139" s="335"/>
    </row>
    <row r="140" spans="1:36" ht="15.75" customHeight="1">
      <c r="A140" s="314" t="s">
        <v>1</v>
      </c>
      <c r="B140" s="214"/>
      <c r="C140" s="301" t="s">
        <v>25</v>
      </c>
      <c r="D140" s="302"/>
      <c r="E140" s="302"/>
      <c r="F140" s="302"/>
      <c r="G140" s="302"/>
      <c r="H140" s="302"/>
      <c r="I140" s="302"/>
      <c r="J140" s="302"/>
      <c r="K140" s="302"/>
      <c r="L140" s="302"/>
      <c r="M140" s="302"/>
      <c r="N140" s="302"/>
      <c r="O140" s="302"/>
      <c r="P140" s="302"/>
      <c r="Q140" s="302"/>
      <c r="R140" s="302"/>
      <c r="S140" s="302"/>
      <c r="T140" s="302"/>
      <c r="U140" s="302"/>
      <c r="V140" s="302"/>
      <c r="W140" s="302"/>
      <c r="X140" s="303"/>
      <c r="Y140" s="336">
        <v>6.7900000000000002E-2</v>
      </c>
      <c r="Z140" s="337"/>
      <c r="AA140" s="337"/>
      <c r="AB140" s="337"/>
      <c r="AC140" s="338"/>
      <c r="AD140" s="333">
        <f>($AD$135+$AD$96+$AD$106+$AD$128+$AD$62)*Y140</f>
        <v>169.39472732114334</v>
      </c>
      <c r="AE140" s="334"/>
      <c r="AF140" s="334"/>
      <c r="AG140" s="334"/>
      <c r="AH140" s="334"/>
      <c r="AI140" s="334"/>
      <c r="AJ140" s="335"/>
    </row>
    <row r="141" spans="1:36" ht="13.5" customHeight="1">
      <c r="A141" s="53"/>
      <c r="B141" s="55"/>
      <c r="C141" s="339" t="s">
        <v>170</v>
      </c>
      <c r="D141" s="340"/>
      <c r="E141" s="340"/>
      <c r="F141" s="340"/>
      <c r="G141" s="340"/>
      <c r="H141" s="340"/>
      <c r="I141" s="340"/>
      <c r="J141" s="340"/>
      <c r="K141" s="340"/>
      <c r="L141" s="340"/>
      <c r="M141" s="340"/>
      <c r="N141" s="340"/>
      <c r="O141" s="340"/>
      <c r="P141" s="340"/>
      <c r="Q141" s="340"/>
      <c r="R141" s="340"/>
      <c r="S141" s="340"/>
      <c r="T141" s="340"/>
      <c r="U141" s="340"/>
      <c r="V141" s="340"/>
      <c r="W141" s="340"/>
      <c r="X141" s="341"/>
      <c r="Y141" s="56"/>
      <c r="Z141" s="57"/>
      <c r="AA141" s="57"/>
      <c r="AB141" s="57"/>
      <c r="AC141" s="58"/>
      <c r="AD141" s="59"/>
      <c r="AE141" s="60"/>
      <c r="AF141" s="60"/>
      <c r="AG141" s="60"/>
      <c r="AH141" s="60"/>
      <c r="AI141" s="60"/>
      <c r="AJ141" s="61"/>
    </row>
    <row r="142" spans="1:36" ht="13.5" customHeight="1">
      <c r="A142" s="314" t="s">
        <v>2</v>
      </c>
      <c r="B142" s="214"/>
      <c r="C142" s="301" t="s">
        <v>26</v>
      </c>
      <c r="D142" s="302"/>
      <c r="E142" s="302"/>
      <c r="F142" s="302"/>
      <c r="G142" s="302"/>
      <c r="H142" s="302"/>
      <c r="I142" s="302"/>
      <c r="J142" s="302"/>
      <c r="K142" s="302"/>
      <c r="L142" s="302"/>
      <c r="M142" s="302"/>
      <c r="N142" s="302"/>
      <c r="O142" s="302"/>
      <c r="P142" s="302"/>
      <c r="Q142" s="302"/>
      <c r="R142" s="302"/>
      <c r="S142" s="302"/>
      <c r="T142" s="302"/>
      <c r="U142" s="302"/>
      <c r="V142" s="302"/>
      <c r="W142" s="302"/>
      <c r="X142" s="303"/>
      <c r="Y142" s="56"/>
      <c r="Z142" s="57"/>
      <c r="AA142" s="57"/>
      <c r="AB142" s="57"/>
      <c r="AC142" s="58"/>
      <c r="AD142" s="59"/>
      <c r="AE142" s="60"/>
      <c r="AF142" s="60"/>
      <c r="AG142" s="60"/>
      <c r="AH142" s="60"/>
      <c r="AI142" s="60"/>
      <c r="AJ142" s="61"/>
    </row>
    <row r="143" spans="1:36" ht="13.5" customHeight="1">
      <c r="A143" s="314" t="s">
        <v>27</v>
      </c>
      <c r="B143" s="214"/>
      <c r="C143" s="314" t="s">
        <v>29</v>
      </c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  <c r="U143" s="213"/>
      <c r="V143" s="213"/>
      <c r="W143" s="213"/>
      <c r="X143" s="214"/>
      <c r="Y143" s="336">
        <v>0.03</v>
      </c>
      <c r="Z143" s="337"/>
      <c r="AA143" s="337"/>
      <c r="AB143" s="337"/>
      <c r="AC143" s="338"/>
      <c r="AD143" s="333">
        <f>AD158*Y143</f>
        <v>92.408817635089562</v>
      </c>
      <c r="AE143" s="334"/>
      <c r="AF143" s="334"/>
      <c r="AG143" s="334"/>
      <c r="AH143" s="334"/>
      <c r="AI143" s="334"/>
      <c r="AJ143" s="335"/>
    </row>
    <row r="144" spans="1:36" ht="13.5" customHeight="1">
      <c r="A144" s="314" t="s">
        <v>28</v>
      </c>
      <c r="B144" s="214"/>
      <c r="C144" s="314" t="s">
        <v>171</v>
      </c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13"/>
      <c r="U144" s="213"/>
      <c r="V144" s="213"/>
      <c r="W144" s="213"/>
      <c r="X144" s="214"/>
      <c r="Y144" s="336">
        <v>6.4999999999999997E-3</v>
      </c>
      <c r="Z144" s="337"/>
      <c r="AA144" s="337"/>
      <c r="AB144" s="337"/>
      <c r="AC144" s="338"/>
      <c r="AD144" s="333">
        <f>AD158*Y144</f>
        <v>20.021910487602739</v>
      </c>
      <c r="AE144" s="334"/>
      <c r="AF144" s="334"/>
      <c r="AG144" s="334"/>
      <c r="AH144" s="334"/>
      <c r="AI144" s="334"/>
      <c r="AJ144" s="335"/>
    </row>
    <row r="145" spans="1:36" ht="14.25" customHeight="1">
      <c r="A145" s="314" t="s">
        <v>30</v>
      </c>
      <c r="B145" s="214"/>
      <c r="C145" s="314" t="s">
        <v>172</v>
      </c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  <c r="U145" s="213"/>
      <c r="V145" s="213"/>
      <c r="W145" s="213"/>
      <c r="X145" s="214"/>
      <c r="Y145" s="336">
        <v>0.05</v>
      </c>
      <c r="Z145" s="337"/>
      <c r="AA145" s="337"/>
      <c r="AB145" s="337"/>
      <c r="AC145" s="338"/>
      <c r="AD145" s="333">
        <f>AD158*Y145</f>
        <v>154.01469605848263</v>
      </c>
      <c r="AE145" s="334"/>
      <c r="AF145" s="334"/>
      <c r="AG145" s="334"/>
      <c r="AH145" s="334"/>
      <c r="AI145" s="334"/>
      <c r="AJ145" s="335"/>
    </row>
    <row r="146" spans="1:36" ht="13.5" customHeight="1">
      <c r="A146" s="315" t="s">
        <v>22</v>
      </c>
      <c r="B146" s="316"/>
      <c r="C146" s="316"/>
      <c r="D146" s="316"/>
      <c r="E146" s="316"/>
      <c r="F146" s="316"/>
      <c r="G146" s="316"/>
      <c r="H146" s="316"/>
      <c r="I146" s="316"/>
      <c r="J146" s="316"/>
      <c r="K146" s="316"/>
      <c r="L146" s="316"/>
      <c r="M146" s="316"/>
      <c r="N146" s="316"/>
      <c r="O146" s="316"/>
      <c r="P146" s="316"/>
      <c r="Q146" s="316"/>
      <c r="R146" s="316"/>
      <c r="S146" s="316"/>
      <c r="T146" s="316"/>
      <c r="U146" s="316"/>
      <c r="V146" s="316"/>
      <c r="W146" s="316"/>
      <c r="X146" s="316"/>
      <c r="Y146" s="316"/>
      <c r="Z146" s="316"/>
      <c r="AA146" s="316"/>
      <c r="AB146" s="316"/>
      <c r="AC146" s="317"/>
      <c r="AD146" s="321">
        <f>SUM(AD139:AJ145)</f>
        <v>585.5262139363183</v>
      </c>
      <c r="AE146" s="322"/>
      <c r="AF146" s="322"/>
      <c r="AG146" s="322"/>
      <c r="AH146" s="322"/>
      <c r="AI146" s="322"/>
      <c r="AJ146" s="323"/>
    </row>
    <row r="147" spans="1:36" ht="8.25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3"/>
      <c r="Z147" s="63"/>
      <c r="AA147" s="63"/>
      <c r="AB147" s="63"/>
      <c r="AC147" s="63"/>
      <c r="AD147" s="64"/>
      <c r="AE147" s="64"/>
      <c r="AF147" s="64"/>
      <c r="AG147" s="64"/>
      <c r="AH147" s="64"/>
      <c r="AI147" s="64"/>
      <c r="AJ147" s="64"/>
    </row>
    <row r="148" spans="1:36" ht="15" customHeight="1">
      <c r="A148" s="324" t="s">
        <v>173</v>
      </c>
      <c r="B148" s="325"/>
      <c r="C148" s="325"/>
      <c r="D148" s="325"/>
      <c r="E148" s="325"/>
      <c r="F148" s="325"/>
      <c r="G148" s="325"/>
      <c r="H148" s="325"/>
      <c r="I148" s="325"/>
      <c r="J148" s="325"/>
      <c r="K148" s="325"/>
      <c r="L148" s="325"/>
      <c r="M148" s="325"/>
      <c r="N148" s="325"/>
      <c r="O148" s="325"/>
      <c r="P148" s="325"/>
      <c r="Q148" s="325"/>
      <c r="R148" s="325"/>
      <c r="S148" s="325"/>
      <c r="T148" s="325"/>
      <c r="U148" s="325"/>
      <c r="V148" s="325"/>
      <c r="W148" s="325"/>
      <c r="X148" s="325"/>
      <c r="Y148" s="325"/>
      <c r="Z148" s="325"/>
      <c r="AA148" s="325"/>
      <c r="AB148" s="325"/>
      <c r="AC148" s="325"/>
      <c r="AD148" s="325"/>
      <c r="AE148" s="325"/>
      <c r="AF148" s="325"/>
      <c r="AG148" s="325"/>
      <c r="AH148" s="325"/>
      <c r="AI148" s="325"/>
      <c r="AJ148" s="326"/>
    </row>
    <row r="149" spans="1:36" ht="5.25" customHeight="1">
      <c r="A149" s="65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7"/>
    </row>
    <row r="150" spans="1:36" ht="12" customHeight="1">
      <c r="A150" s="327" t="s">
        <v>174</v>
      </c>
      <c r="B150" s="328"/>
      <c r="C150" s="328"/>
      <c r="D150" s="328"/>
      <c r="E150" s="328"/>
      <c r="F150" s="328"/>
      <c r="G150" s="328"/>
      <c r="H150" s="328"/>
      <c r="I150" s="328"/>
      <c r="J150" s="328"/>
      <c r="K150" s="328"/>
      <c r="L150" s="328"/>
      <c r="M150" s="328"/>
      <c r="N150" s="328"/>
      <c r="O150" s="328"/>
      <c r="P150" s="328"/>
      <c r="Q150" s="328"/>
      <c r="R150" s="328"/>
      <c r="S150" s="328"/>
      <c r="T150" s="328"/>
      <c r="U150" s="328"/>
      <c r="V150" s="328"/>
      <c r="W150" s="328"/>
      <c r="X150" s="328"/>
      <c r="Y150" s="328"/>
      <c r="Z150" s="328"/>
      <c r="AA150" s="328"/>
      <c r="AB150" s="328"/>
      <c r="AC150" s="329"/>
      <c r="AD150" s="330" t="s">
        <v>115</v>
      </c>
      <c r="AE150" s="331"/>
      <c r="AF150" s="331"/>
      <c r="AG150" s="331"/>
      <c r="AH150" s="331"/>
      <c r="AI150" s="331"/>
      <c r="AJ150" s="332"/>
    </row>
    <row r="151" spans="1:36" ht="12" customHeight="1">
      <c r="A151" s="314" t="s">
        <v>0</v>
      </c>
      <c r="B151" s="214"/>
      <c r="C151" s="301" t="s">
        <v>175</v>
      </c>
      <c r="D151" s="302"/>
      <c r="E151" s="302"/>
      <c r="F151" s="302"/>
      <c r="G151" s="302"/>
      <c r="H151" s="302"/>
      <c r="I151" s="302"/>
      <c r="J151" s="302"/>
      <c r="K151" s="302"/>
      <c r="L151" s="302"/>
      <c r="M151" s="302"/>
      <c r="N151" s="302"/>
      <c r="O151" s="302"/>
      <c r="P151" s="302"/>
      <c r="Q151" s="302"/>
      <c r="R151" s="302"/>
      <c r="S151" s="302"/>
      <c r="T151" s="302"/>
      <c r="U151" s="302"/>
      <c r="V151" s="302"/>
      <c r="W151" s="302"/>
      <c r="X151" s="302"/>
      <c r="Y151" s="302"/>
      <c r="Z151" s="302"/>
      <c r="AA151" s="302"/>
      <c r="AB151" s="302"/>
      <c r="AC151" s="303"/>
      <c r="AD151" s="311">
        <f>AD$62</f>
        <v>1201.8</v>
      </c>
      <c r="AE151" s="312"/>
      <c r="AF151" s="312"/>
      <c r="AG151" s="312"/>
      <c r="AH151" s="312"/>
      <c r="AI151" s="312"/>
      <c r="AJ151" s="313"/>
    </row>
    <row r="152" spans="1:36" ht="12" customHeight="1">
      <c r="A152" s="314" t="s">
        <v>1</v>
      </c>
      <c r="B152" s="214"/>
      <c r="C152" s="301" t="s">
        <v>176</v>
      </c>
      <c r="D152" s="302"/>
      <c r="E152" s="302"/>
      <c r="F152" s="302"/>
      <c r="G152" s="302"/>
      <c r="H152" s="302"/>
      <c r="I152" s="302"/>
      <c r="J152" s="302"/>
      <c r="K152" s="302"/>
      <c r="L152" s="302"/>
      <c r="M152" s="302"/>
      <c r="N152" s="302"/>
      <c r="O152" s="302"/>
      <c r="P152" s="302"/>
      <c r="Q152" s="302"/>
      <c r="R152" s="302"/>
      <c r="S152" s="302"/>
      <c r="T152" s="302"/>
      <c r="U152" s="302"/>
      <c r="V152" s="302"/>
      <c r="W152" s="302"/>
      <c r="X152" s="302"/>
      <c r="Y152" s="302"/>
      <c r="Z152" s="302"/>
      <c r="AA152" s="302"/>
      <c r="AB152" s="302"/>
      <c r="AC152" s="303"/>
      <c r="AD152" s="311">
        <f>AD96</f>
        <v>955.07943299999999</v>
      </c>
      <c r="AE152" s="312"/>
      <c r="AF152" s="312"/>
      <c r="AG152" s="312"/>
      <c r="AH152" s="312"/>
      <c r="AI152" s="312"/>
      <c r="AJ152" s="313"/>
    </row>
    <row r="153" spans="1:36" ht="12.75" customHeight="1">
      <c r="A153" s="314" t="s">
        <v>2</v>
      </c>
      <c r="B153" s="214"/>
      <c r="C153" s="301" t="s">
        <v>177</v>
      </c>
      <c r="D153" s="302"/>
      <c r="E153" s="302"/>
      <c r="F153" s="302"/>
      <c r="G153" s="302"/>
      <c r="H153" s="302"/>
      <c r="I153" s="302"/>
      <c r="J153" s="302"/>
      <c r="K153" s="302"/>
      <c r="L153" s="302"/>
      <c r="M153" s="302"/>
      <c r="N153" s="302"/>
      <c r="O153" s="302"/>
      <c r="P153" s="302"/>
      <c r="Q153" s="302"/>
      <c r="R153" s="302"/>
      <c r="S153" s="302"/>
      <c r="T153" s="302"/>
      <c r="U153" s="302"/>
      <c r="V153" s="302"/>
      <c r="W153" s="302"/>
      <c r="X153" s="302"/>
      <c r="Y153" s="302"/>
      <c r="Z153" s="302"/>
      <c r="AA153" s="302"/>
      <c r="AB153" s="302"/>
      <c r="AC153" s="303"/>
      <c r="AD153" s="311">
        <f>AD106</f>
        <v>34.344110999999998</v>
      </c>
      <c r="AE153" s="312"/>
      <c r="AF153" s="312"/>
      <c r="AG153" s="312"/>
      <c r="AH153" s="312"/>
      <c r="AI153" s="312"/>
      <c r="AJ153" s="313"/>
    </row>
    <row r="154" spans="1:36" ht="12.75" customHeight="1">
      <c r="A154" s="314" t="s">
        <v>3</v>
      </c>
      <c r="B154" s="214"/>
      <c r="C154" s="301" t="s">
        <v>178</v>
      </c>
      <c r="D154" s="302"/>
      <c r="E154" s="302"/>
      <c r="F154" s="302"/>
      <c r="G154" s="302"/>
      <c r="H154" s="302"/>
      <c r="I154" s="302"/>
      <c r="J154" s="302"/>
      <c r="K154" s="302"/>
      <c r="L154" s="302"/>
      <c r="M154" s="302"/>
      <c r="N154" s="302"/>
      <c r="O154" s="302"/>
      <c r="P154" s="302"/>
      <c r="Q154" s="302"/>
      <c r="R154" s="302"/>
      <c r="S154" s="302"/>
      <c r="T154" s="302"/>
      <c r="U154" s="302"/>
      <c r="V154" s="302"/>
      <c r="W154" s="302"/>
      <c r="X154" s="302"/>
      <c r="Y154" s="302"/>
      <c r="Z154" s="302"/>
      <c r="AA154" s="302"/>
      <c r="AB154" s="302"/>
      <c r="AC154" s="303"/>
      <c r="AD154" s="311">
        <f>AD128</f>
        <v>110.00582989999999</v>
      </c>
      <c r="AE154" s="312"/>
      <c r="AF154" s="312"/>
      <c r="AG154" s="312"/>
      <c r="AH154" s="312"/>
      <c r="AI154" s="312"/>
      <c r="AJ154" s="313"/>
    </row>
    <row r="155" spans="1:36" ht="12.75" customHeight="1">
      <c r="A155" s="314" t="s">
        <v>6</v>
      </c>
      <c r="B155" s="214"/>
      <c r="C155" s="301" t="s">
        <v>179</v>
      </c>
      <c r="D155" s="302"/>
      <c r="E155" s="302"/>
      <c r="F155" s="302"/>
      <c r="G155" s="302"/>
      <c r="H155" s="302"/>
      <c r="I155" s="302"/>
      <c r="J155" s="302"/>
      <c r="K155" s="302"/>
      <c r="L155" s="302"/>
      <c r="M155" s="302"/>
      <c r="N155" s="302"/>
      <c r="O155" s="302"/>
      <c r="P155" s="302"/>
      <c r="Q155" s="302"/>
      <c r="R155" s="302"/>
      <c r="S155" s="302"/>
      <c r="T155" s="302"/>
      <c r="U155" s="302"/>
      <c r="V155" s="302"/>
      <c r="W155" s="302"/>
      <c r="X155" s="302"/>
      <c r="Y155" s="302"/>
      <c r="Z155" s="302"/>
      <c r="AA155" s="302"/>
      <c r="AB155" s="302"/>
      <c r="AC155" s="303"/>
      <c r="AD155" s="311">
        <f>AD135</f>
        <v>193.5383333333333</v>
      </c>
      <c r="AE155" s="312"/>
      <c r="AF155" s="312"/>
      <c r="AG155" s="312"/>
      <c r="AH155" s="312"/>
      <c r="AI155" s="312"/>
      <c r="AJ155" s="313"/>
    </row>
    <row r="156" spans="1:36" ht="12" customHeight="1">
      <c r="A156" s="308" t="s">
        <v>22</v>
      </c>
      <c r="B156" s="309"/>
      <c r="C156" s="309"/>
      <c r="D156" s="309"/>
      <c r="E156" s="309"/>
      <c r="F156" s="309"/>
      <c r="G156" s="309"/>
      <c r="H156" s="309"/>
      <c r="I156" s="309"/>
      <c r="J156" s="309"/>
      <c r="K156" s="309"/>
      <c r="L156" s="309"/>
      <c r="M156" s="309"/>
      <c r="N156" s="309"/>
      <c r="O156" s="309"/>
      <c r="P156" s="309"/>
      <c r="Q156" s="309"/>
      <c r="R156" s="309"/>
      <c r="S156" s="309"/>
      <c r="T156" s="309"/>
      <c r="U156" s="309"/>
      <c r="V156" s="309"/>
      <c r="W156" s="309"/>
      <c r="X156" s="309"/>
      <c r="Y156" s="309"/>
      <c r="Z156" s="309"/>
      <c r="AA156" s="309"/>
      <c r="AB156" s="309"/>
      <c r="AC156" s="310"/>
      <c r="AD156" s="311">
        <f>SUM(AD151:AJ155)</f>
        <v>2494.7677072333336</v>
      </c>
      <c r="AE156" s="312"/>
      <c r="AF156" s="312"/>
      <c r="AG156" s="312"/>
      <c r="AH156" s="312"/>
      <c r="AI156" s="312"/>
      <c r="AJ156" s="313"/>
    </row>
    <row r="157" spans="1:36" ht="13.5" customHeight="1">
      <c r="A157" s="314" t="s">
        <v>7</v>
      </c>
      <c r="B157" s="214"/>
      <c r="C157" s="301" t="s">
        <v>180</v>
      </c>
      <c r="D157" s="302"/>
      <c r="E157" s="302"/>
      <c r="F157" s="302"/>
      <c r="G157" s="302"/>
      <c r="H157" s="302"/>
      <c r="I157" s="302"/>
      <c r="J157" s="302"/>
      <c r="K157" s="302"/>
      <c r="L157" s="302"/>
      <c r="M157" s="302"/>
      <c r="N157" s="302"/>
      <c r="O157" s="302"/>
      <c r="P157" s="302"/>
      <c r="Q157" s="302"/>
      <c r="R157" s="302"/>
      <c r="S157" s="302"/>
      <c r="T157" s="302"/>
      <c r="U157" s="302"/>
      <c r="V157" s="302"/>
      <c r="W157" s="302"/>
      <c r="X157" s="302"/>
      <c r="Y157" s="302"/>
      <c r="Z157" s="302"/>
      <c r="AA157" s="302"/>
      <c r="AB157" s="302"/>
      <c r="AC157" s="303"/>
      <c r="AD157" s="311">
        <f>AD158-AD156</f>
        <v>585.52621393631853</v>
      </c>
      <c r="AE157" s="312"/>
      <c r="AF157" s="312"/>
      <c r="AG157" s="312"/>
      <c r="AH157" s="312"/>
      <c r="AI157" s="312"/>
      <c r="AJ157" s="313"/>
    </row>
    <row r="158" spans="1:36" ht="12.75" customHeight="1">
      <c r="A158" s="315" t="s">
        <v>181</v>
      </c>
      <c r="B158" s="316"/>
      <c r="C158" s="316"/>
      <c r="D158" s="316"/>
      <c r="E158" s="316"/>
      <c r="F158" s="316"/>
      <c r="G158" s="316"/>
      <c r="H158" s="316"/>
      <c r="I158" s="316"/>
      <c r="J158" s="316"/>
      <c r="K158" s="316"/>
      <c r="L158" s="316"/>
      <c r="M158" s="316"/>
      <c r="N158" s="316"/>
      <c r="O158" s="316"/>
      <c r="P158" s="316"/>
      <c r="Q158" s="316"/>
      <c r="R158" s="316"/>
      <c r="S158" s="316"/>
      <c r="T158" s="316"/>
      <c r="U158" s="316"/>
      <c r="V158" s="316"/>
      <c r="W158" s="316"/>
      <c r="X158" s="316"/>
      <c r="Y158" s="316"/>
      <c r="Z158" s="316"/>
      <c r="AA158" s="316"/>
      <c r="AB158" s="316"/>
      <c r="AC158" s="317"/>
      <c r="AD158" s="318">
        <f>(AD156+AD139+AD140)/(1-(SUM(Y143:AC145)))</f>
        <v>3080.2939211696521</v>
      </c>
      <c r="AE158" s="319"/>
      <c r="AF158" s="319"/>
      <c r="AG158" s="319"/>
      <c r="AH158" s="319"/>
      <c r="AI158" s="319"/>
      <c r="AJ158" s="320"/>
    </row>
    <row r="160" spans="1:36" ht="6" customHeight="1">
      <c r="A160" s="233" t="s">
        <v>182</v>
      </c>
      <c r="B160" s="234"/>
      <c r="C160" s="234"/>
      <c r="D160" s="234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  <c r="R160" s="234"/>
      <c r="S160" s="234"/>
      <c r="T160" s="234"/>
      <c r="U160" s="234"/>
      <c r="V160" s="234"/>
      <c r="W160" s="234"/>
      <c r="X160" s="234"/>
      <c r="Y160" s="234"/>
      <c r="Z160" s="234"/>
      <c r="AA160" s="234"/>
      <c r="AB160" s="234"/>
      <c r="AC160" s="234"/>
      <c r="AD160" s="234"/>
      <c r="AE160" s="234"/>
      <c r="AF160" s="234"/>
      <c r="AG160" s="234"/>
      <c r="AH160" s="234"/>
      <c r="AI160" s="234"/>
      <c r="AJ160" s="235"/>
    </row>
    <row r="161" spans="1:36" ht="6" customHeight="1">
      <c r="A161" s="236"/>
      <c r="B161" s="237"/>
      <c r="C161" s="237"/>
      <c r="D161" s="237"/>
      <c r="E161" s="237"/>
      <c r="F161" s="237"/>
      <c r="G161" s="237"/>
      <c r="H161" s="237"/>
      <c r="I161" s="237"/>
      <c r="J161" s="237"/>
      <c r="K161" s="237"/>
      <c r="L161" s="237"/>
      <c r="M161" s="237"/>
      <c r="N161" s="237"/>
      <c r="O161" s="237"/>
      <c r="P161" s="237"/>
      <c r="Q161" s="237"/>
      <c r="R161" s="237"/>
      <c r="S161" s="237"/>
      <c r="T161" s="237"/>
      <c r="U161" s="237"/>
      <c r="V161" s="237"/>
      <c r="W161" s="237"/>
      <c r="X161" s="237"/>
      <c r="Y161" s="237"/>
      <c r="Z161" s="237"/>
      <c r="AA161" s="237"/>
      <c r="AB161" s="237"/>
      <c r="AC161" s="237"/>
      <c r="AD161" s="237"/>
      <c r="AE161" s="237"/>
      <c r="AF161" s="237"/>
      <c r="AG161" s="237"/>
      <c r="AH161" s="237"/>
      <c r="AI161" s="237"/>
      <c r="AJ161" s="238"/>
    </row>
    <row r="162" spans="1:36" ht="6" customHeight="1">
      <c r="A162" s="301"/>
      <c r="B162" s="302"/>
      <c r="C162" s="302"/>
      <c r="D162" s="302"/>
      <c r="E162" s="302"/>
      <c r="F162" s="302"/>
      <c r="G162" s="302"/>
      <c r="H162" s="302"/>
      <c r="I162" s="302"/>
      <c r="J162" s="302"/>
      <c r="K162" s="302"/>
      <c r="L162" s="302"/>
      <c r="M162" s="302"/>
      <c r="N162" s="302"/>
      <c r="O162" s="302"/>
      <c r="P162" s="302"/>
      <c r="Q162" s="302"/>
      <c r="R162" s="302"/>
      <c r="S162" s="302"/>
      <c r="T162" s="302"/>
      <c r="U162" s="302"/>
      <c r="V162" s="302"/>
      <c r="W162" s="302"/>
      <c r="X162" s="302"/>
      <c r="Y162" s="302"/>
      <c r="Z162" s="302"/>
      <c r="AA162" s="302"/>
      <c r="AB162" s="302"/>
      <c r="AC162" s="302"/>
      <c r="AD162" s="302"/>
      <c r="AE162" s="302"/>
      <c r="AF162" s="302"/>
      <c r="AG162" s="302"/>
      <c r="AH162" s="302"/>
      <c r="AI162" s="302"/>
      <c r="AJ162" s="303"/>
    </row>
    <row r="163" spans="1:36" ht="6" customHeight="1">
      <c r="A163" s="239" t="s">
        <v>183</v>
      </c>
      <c r="B163" s="240"/>
      <c r="C163" s="240"/>
      <c r="D163" s="240"/>
      <c r="E163" s="240"/>
      <c r="F163" s="240"/>
      <c r="G163" s="240"/>
      <c r="H163" s="240"/>
      <c r="I163" s="240"/>
      <c r="J163" s="240"/>
      <c r="K163" s="240"/>
      <c r="L163" s="241"/>
      <c r="M163" s="221" t="s">
        <v>184</v>
      </c>
      <c r="N163" s="222"/>
      <c r="O163" s="222"/>
      <c r="P163" s="222"/>
      <c r="Q163" s="223"/>
      <c r="R163" s="221" t="s">
        <v>185</v>
      </c>
      <c r="S163" s="222"/>
      <c r="T163" s="222"/>
      <c r="U163" s="222"/>
      <c r="V163" s="223"/>
      <c r="W163" s="221" t="s">
        <v>186</v>
      </c>
      <c r="X163" s="222"/>
      <c r="Y163" s="222"/>
      <c r="Z163" s="222"/>
      <c r="AA163" s="223"/>
      <c r="AB163" s="221" t="s">
        <v>187</v>
      </c>
      <c r="AC163" s="222"/>
      <c r="AD163" s="223"/>
      <c r="AE163" s="221" t="s">
        <v>188</v>
      </c>
      <c r="AF163" s="222"/>
      <c r="AG163" s="222"/>
      <c r="AH163" s="222"/>
      <c r="AI163" s="222"/>
      <c r="AJ163" s="223"/>
    </row>
    <row r="164" spans="1:36" ht="6" customHeight="1">
      <c r="A164" s="298"/>
      <c r="B164" s="299"/>
      <c r="C164" s="299"/>
      <c r="D164" s="299"/>
      <c r="E164" s="299"/>
      <c r="F164" s="299"/>
      <c r="G164" s="299"/>
      <c r="H164" s="299"/>
      <c r="I164" s="299"/>
      <c r="J164" s="299"/>
      <c r="K164" s="299"/>
      <c r="L164" s="300"/>
      <c r="M164" s="304"/>
      <c r="N164" s="305"/>
      <c r="O164" s="305"/>
      <c r="P164" s="305"/>
      <c r="Q164" s="306"/>
      <c r="R164" s="304"/>
      <c r="S164" s="307"/>
      <c r="T164" s="307"/>
      <c r="U164" s="307"/>
      <c r="V164" s="306"/>
      <c r="W164" s="304"/>
      <c r="X164" s="305"/>
      <c r="Y164" s="305"/>
      <c r="Z164" s="305"/>
      <c r="AA164" s="306"/>
      <c r="AB164" s="304"/>
      <c r="AC164" s="307"/>
      <c r="AD164" s="306"/>
      <c r="AE164" s="304"/>
      <c r="AF164" s="307"/>
      <c r="AG164" s="307"/>
      <c r="AH164" s="307"/>
      <c r="AI164" s="307"/>
      <c r="AJ164" s="306"/>
    </row>
    <row r="165" spans="1:36" ht="6" customHeight="1">
      <c r="A165" s="298"/>
      <c r="B165" s="299"/>
      <c r="C165" s="299"/>
      <c r="D165" s="299"/>
      <c r="E165" s="299"/>
      <c r="F165" s="299"/>
      <c r="G165" s="299"/>
      <c r="H165" s="299"/>
      <c r="I165" s="299"/>
      <c r="J165" s="299"/>
      <c r="K165" s="299"/>
      <c r="L165" s="300"/>
      <c r="M165" s="304"/>
      <c r="N165" s="305"/>
      <c r="O165" s="305"/>
      <c r="P165" s="305"/>
      <c r="Q165" s="306"/>
      <c r="R165" s="304"/>
      <c r="S165" s="307"/>
      <c r="T165" s="307"/>
      <c r="U165" s="307"/>
      <c r="V165" s="306"/>
      <c r="W165" s="304"/>
      <c r="X165" s="305"/>
      <c r="Y165" s="305"/>
      <c r="Z165" s="305"/>
      <c r="AA165" s="306"/>
      <c r="AB165" s="304"/>
      <c r="AC165" s="307"/>
      <c r="AD165" s="306"/>
      <c r="AE165" s="304"/>
      <c r="AF165" s="307"/>
      <c r="AG165" s="307"/>
      <c r="AH165" s="307"/>
      <c r="AI165" s="307"/>
      <c r="AJ165" s="306"/>
    </row>
    <row r="166" spans="1:36" ht="6" customHeight="1">
      <c r="A166" s="298"/>
      <c r="B166" s="299"/>
      <c r="C166" s="299"/>
      <c r="D166" s="299"/>
      <c r="E166" s="299"/>
      <c r="F166" s="299"/>
      <c r="G166" s="299"/>
      <c r="H166" s="299"/>
      <c r="I166" s="299"/>
      <c r="J166" s="299"/>
      <c r="K166" s="299"/>
      <c r="L166" s="300"/>
      <c r="M166" s="304"/>
      <c r="N166" s="305"/>
      <c r="O166" s="305"/>
      <c r="P166" s="305"/>
      <c r="Q166" s="306"/>
      <c r="R166" s="304"/>
      <c r="S166" s="307"/>
      <c r="T166" s="307"/>
      <c r="U166" s="307"/>
      <c r="V166" s="306"/>
      <c r="W166" s="304"/>
      <c r="X166" s="305"/>
      <c r="Y166" s="305"/>
      <c r="Z166" s="305"/>
      <c r="AA166" s="306"/>
      <c r="AB166" s="304"/>
      <c r="AC166" s="307"/>
      <c r="AD166" s="306"/>
      <c r="AE166" s="304"/>
      <c r="AF166" s="307"/>
      <c r="AG166" s="307"/>
      <c r="AH166" s="307"/>
      <c r="AI166" s="307"/>
      <c r="AJ166" s="306"/>
    </row>
    <row r="167" spans="1:36" ht="6" customHeight="1">
      <c r="A167" s="298"/>
      <c r="B167" s="299"/>
      <c r="C167" s="299"/>
      <c r="D167" s="299"/>
      <c r="E167" s="299"/>
      <c r="F167" s="299"/>
      <c r="G167" s="299"/>
      <c r="H167" s="299"/>
      <c r="I167" s="299"/>
      <c r="J167" s="299"/>
      <c r="K167" s="299"/>
      <c r="L167" s="300"/>
      <c r="M167" s="304"/>
      <c r="N167" s="305"/>
      <c r="O167" s="305"/>
      <c r="P167" s="305"/>
      <c r="Q167" s="306"/>
      <c r="R167" s="304"/>
      <c r="S167" s="307"/>
      <c r="T167" s="307"/>
      <c r="U167" s="307"/>
      <c r="V167" s="306"/>
      <c r="W167" s="304"/>
      <c r="X167" s="305"/>
      <c r="Y167" s="305"/>
      <c r="Z167" s="305"/>
      <c r="AA167" s="306"/>
      <c r="AB167" s="304"/>
      <c r="AC167" s="307"/>
      <c r="AD167" s="306"/>
      <c r="AE167" s="304"/>
      <c r="AF167" s="307"/>
      <c r="AG167" s="307"/>
      <c r="AH167" s="307"/>
      <c r="AI167" s="307"/>
      <c r="AJ167" s="306"/>
    </row>
    <row r="168" spans="1:36" ht="6" customHeight="1">
      <c r="A168" s="298"/>
      <c r="B168" s="299"/>
      <c r="C168" s="299"/>
      <c r="D168" s="299"/>
      <c r="E168" s="299"/>
      <c r="F168" s="299"/>
      <c r="G168" s="299"/>
      <c r="H168" s="299"/>
      <c r="I168" s="299"/>
      <c r="J168" s="299"/>
      <c r="K168" s="299"/>
      <c r="L168" s="300"/>
      <c r="M168" s="304"/>
      <c r="N168" s="305"/>
      <c r="O168" s="305"/>
      <c r="P168" s="305"/>
      <c r="Q168" s="306"/>
      <c r="R168" s="304"/>
      <c r="S168" s="307"/>
      <c r="T168" s="307"/>
      <c r="U168" s="307"/>
      <c r="V168" s="306"/>
      <c r="W168" s="304"/>
      <c r="X168" s="305"/>
      <c r="Y168" s="305"/>
      <c r="Z168" s="305"/>
      <c r="AA168" s="306"/>
      <c r="AB168" s="304"/>
      <c r="AC168" s="307"/>
      <c r="AD168" s="306"/>
      <c r="AE168" s="304"/>
      <c r="AF168" s="307"/>
      <c r="AG168" s="307"/>
      <c r="AH168" s="307"/>
      <c r="AI168" s="307"/>
      <c r="AJ168" s="306"/>
    </row>
    <row r="169" spans="1:36" ht="6" customHeight="1">
      <c r="A169" s="298" t="s">
        <v>189</v>
      </c>
      <c r="B169" s="299"/>
      <c r="C169" s="299"/>
      <c r="D169" s="299"/>
      <c r="E169" s="299"/>
      <c r="F169" s="299"/>
      <c r="G169" s="299"/>
      <c r="H169" s="299"/>
      <c r="I169" s="299"/>
      <c r="J169" s="299"/>
      <c r="K169" s="299"/>
      <c r="L169" s="300"/>
      <c r="M169" s="298" t="s">
        <v>190</v>
      </c>
      <c r="N169" s="299"/>
      <c r="O169" s="299"/>
      <c r="P169" s="299"/>
      <c r="Q169" s="300"/>
      <c r="R169" s="298" t="s">
        <v>191</v>
      </c>
      <c r="S169" s="299"/>
      <c r="T169" s="299"/>
      <c r="U169" s="299"/>
      <c r="V169" s="300"/>
      <c r="W169" s="298" t="s">
        <v>192</v>
      </c>
      <c r="X169" s="299"/>
      <c r="Y169" s="299"/>
      <c r="Z169" s="299"/>
      <c r="AA169" s="300"/>
      <c r="AB169" s="298" t="s">
        <v>193</v>
      </c>
      <c r="AC169" s="299"/>
      <c r="AD169" s="300"/>
      <c r="AE169" s="298" t="s">
        <v>194</v>
      </c>
      <c r="AF169" s="299"/>
      <c r="AG169" s="299"/>
      <c r="AH169" s="299"/>
      <c r="AI169" s="299"/>
      <c r="AJ169" s="300"/>
    </row>
    <row r="170" spans="1:36" ht="6" customHeight="1">
      <c r="A170" s="242"/>
      <c r="B170" s="243"/>
      <c r="C170" s="243"/>
      <c r="D170" s="243"/>
      <c r="E170" s="243"/>
      <c r="F170" s="243"/>
      <c r="G170" s="243"/>
      <c r="H170" s="243"/>
      <c r="I170" s="243"/>
      <c r="J170" s="243"/>
      <c r="K170" s="243"/>
      <c r="L170" s="244"/>
      <c r="M170" s="242"/>
      <c r="N170" s="243"/>
      <c r="O170" s="243"/>
      <c r="P170" s="243"/>
      <c r="Q170" s="244"/>
      <c r="R170" s="242"/>
      <c r="S170" s="243"/>
      <c r="T170" s="243"/>
      <c r="U170" s="243"/>
      <c r="V170" s="244"/>
      <c r="W170" s="242"/>
      <c r="X170" s="243"/>
      <c r="Y170" s="243"/>
      <c r="Z170" s="243"/>
      <c r="AA170" s="244"/>
      <c r="AB170" s="242"/>
      <c r="AC170" s="243"/>
      <c r="AD170" s="244"/>
      <c r="AE170" s="242"/>
      <c r="AF170" s="243"/>
      <c r="AG170" s="243"/>
      <c r="AH170" s="243"/>
      <c r="AI170" s="243"/>
      <c r="AJ170" s="244"/>
    </row>
    <row r="171" spans="1:36" ht="6" customHeight="1">
      <c r="A171" s="252" t="str">
        <f>A33</f>
        <v>SERVIÇOS TÉCNICOS DE AUXILIAR DE MANUTENÇÃO PREDIAL</v>
      </c>
      <c r="B171" s="253"/>
      <c r="C171" s="253"/>
      <c r="D171" s="253"/>
      <c r="E171" s="253"/>
      <c r="F171" s="253"/>
      <c r="G171" s="253"/>
      <c r="H171" s="253"/>
      <c r="I171" s="253"/>
      <c r="J171" s="253"/>
      <c r="K171" s="253"/>
      <c r="L171" s="254"/>
      <c r="M171" s="261">
        <f>AD158</f>
        <v>3080.2939211696521</v>
      </c>
      <c r="N171" s="262"/>
      <c r="O171" s="262"/>
      <c r="P171" s="262"/>
      <c r="Q171" s="263"/>
      <c r="R171" s="270">
        <v>1</v>
      </c>
      <c r="S171" s="271"/>
      <c r="T171" s="271"/>
      <c r="U171" s="271"/>
      <c r="V171" s="272"/>
      <c r="W171" s="279">
        <f>M171*R171</f>
        <v>3080.2939211696521</v>
      </c>
      <c r="X171" s="280"/>
      <c r="Y171" s="280"/>
      <c r="Z171" s="280"/>
      <c r="AA171" s="281"/>
      <c r="AB171" s="288">
        <f>AD33</f>
        <v>1</v>
      </c>
      <c r="AC171" s="271"/>
      <c r="AD171" s="272"/>
      <c r="AE171" s="289">
        <f>W171*AB171</f>
        <v>3080.2939211696521</v>
      </c>
      <c r="AF171" s="290"/>
      <c r="AG171" s="290"/>
      <c r="AH171" s="290"/>
      <c r="AI171" s="290"/>
      <c r="AJ171" s="291"/>
    </row>
    <row r="172" spans="1:36" ht="6" customHeight="1">
      <c r="A172" s="255"/>
      <c r="B172" s="256"/>
      <c r="C172" s="256"/>
      <c r="D172" s="256"/>
      <c r="E172" s="256"/>
      <c r="F172" s="256"/>
      <c r="G172" s="256"/>
      <c r="H172" s="256"/>
      <c r="I172" s="256"/>
      <c r="J172" s="256"/>
      <c r="K172" s="256"/>
      <c r="L172" s="257"/>
      <c r="M172" s="264"/>
      <c r="N172" s="265"/>
      <c r="O172" s="265"/>
      <c r="P172" s="265"/>
      <c r="Q172" s="266"/>
      <c r="R172" s="273"/>
      <c r="S172" s="274"/>
      <c r="T172" s="274"/>
      <c r="U172" s="274"/>
      <c r="V172" s="275"/>
      <c r="W172" s="282"/>
      <c r="X172" s="283"/>
      <c r="Y172" s="283"/>
      <c r="Z172" s="283"/>
      <c r="AA172" s="284"/>
      <c r="AB172" s="273"/>
      <c r="AC172" s="274"/>
      <c r="AD172" s="275"/>
      <c r="AE172" s="292"/>
      <c r="AF172" s="293"/>
      <c r="AG172" s="293"/>
      <c r="AH172" s="293"/>
      <c r="AI172" s="293"/>
      <c r="AJ172" s="294"/>
    </row>
    <row r="173" spans="1:36" ht="6" customHeight="1">
      <c r="A173" s="255"/>
      <c r="B173" s="256"/>
      <c r="C173" s="256"/>
      <c r="D173" s="256"/>
      <c r="E173" s="256"/>
      <c r="F173" s="256"/>
      <c r="G173" s="256"/>
      <c r="H173" s="256"/>
      <c r="I173" s="256"/>
      <c r="J173" s="256"/>
      <c r="K173" s="256"/>
      <c r="L173" s="257"/>
      <c r="M173" s="264"/>
      <c r="N173" s="265"/>
      <c r="O173" s="265"/>
      <c r="P173" s="265"/>
      <c r="Q173" s="266"/>
      <c r="R173" s="273"/>
      <c r="S173" s="274"/>
      <c r="T173" s="274"/>
      <c r="U173" s="274"/>
      <c r="V173" s="275"/>
      <c r="W173" s="282"/>
      <c r="X173" s="283"/>
      <c r="Y173" s="283"/>
      <c r="Z173" s="283"/>
      <c r="AA173" s="284"/>
      <c r="AB173" s="273"/>
      <c r="AC173" s="274"/>
      <c r="AD173" s="275"/>
      <c r="AE173" s="292"/>
      <c r="AF173" s="293"/>
      <c r="AG173" s="293"/>
      <c r="AH173" s="293"/>
      <c r="AI173" s="293"/>
      <c r="AJ173" s="294"/>
    </row>
    <row r="174" spans="1:36" ht="6" customHeight="1">
      <c r="A174" s="255"/>
      <c r="B174" s="256"/>
      <c r="C174" s="256"/>
      <c r="D174" s="256"/>
      <c r="E174" s="256"/>
      <c r="F174" s="256"/>
      <c r="G174" s="256"/>
      <c r="H174" s="256"/>
      <c r="I174" s="256"/>
      <c r="J174" s="256"/>
      <c r="K174" s="256"/>
      <c r="L174" s="257"/>
      <c r="M174" s="264"/>
      <c r="N174" s="265"/>
      <c r="O174" s="265"/>
      <c r="P174" s="265"/>
      <c r="Q174" s="266"/>
      <c r="R174" s="273"/>
      <c r="S174" s="274"/>
      <c r="T174" s="274"/>
      <c r="U174" s="274"/>
      <c r="V174" s="275"/>
      <c r="W174" s="282"/>
      <c r="X174" s="283"/>
      <c r="Y174" s="283"/>
      <c r="Z174" s="283"/>
      <c r="AA174" s="284"/>
      <c r="AB174" s="273"/>
      <c r="AC174" s="274"/>
      <c r="AD174" s="275"/>
      <c r="AE174" s="292"/>
      <c r="AF174" s="293"/>
      <c r="AG174" s="293"/>
      <c r="AH174" s="293"/>
      <c r="AI174" s="293"/>
      <c r="AJ174" s="294"/>
    </row>
    <row r="175" spans="1:36" ht="6" customHeight="1">
      <c r="A175" s="255"/>
      <c r="B175" s="256"/>
      <c r="C175" s="256"/>
      <c r="D175" s="256"/>
      <c r="E175" s="256"/>
      <c r="F175" s="256"/>
      <c r="G175" s="256"/>
      <c r="H175" s="256"/>
      <c r="I175" s="256"/>
      <c r="J175" s="256"/>
      <c r="K175" s="256"/>
      <c r="L175" s="257"/>
      <c r="M175" s="264"/>
      <c r="N175" s="265"/>
      <c r="O175" s="265"/>
      <c r="P175" s="265"/>
      <c r="Q175" s="266"/>
      <c r="R175" s="273"/>
      <c r="S175" s="274"/>
      <c r="T175" s="274"/>
      <c r="U175" s="274"/>
      <c r="V175" s="275"/>
      <c r="W175" s="282"/>
      <c r="X175" s="283"/>
      <c r="Y175" s="283"/>
      <c r="Z175" s="283"/>
      <c r="AA175" s="284"/>
      <c r="AB175" s="273"/>
      <c r="AC175" s="274"/>
      <c r="AD175" s="275"/>
      <c r="AE175" s="292"/>
      <c r="AF175" s="293"/>
      <c r="AG175" s="293"/>
      <c r="AH175" s="293"/>
      <c r="AI175" s="293"/>
      <c r="AJ175" s="294"/>
    </row>
    <row r="176" spans="1:36" ht="6" customHeight="1">
      <c r="A176" s="255"/>
      <c r="B176" s="256"/>
      <c r="C176" s="256"/>
      <c r="D176" s="256"/>
      <c r="E176" s="256"/>
      <c r="F176" s="256"/>
      <c r="G176" s="256"/>
      <c r="H176" s="256"/>
      <c r="I176" s="256"/>
      <c r="J176" s="256"/>
      <c r="K176" s="256"/>
      <c r="L176" s="257"/>
      <c r="M176" s="264"/>
      <c r="N176" s="265"/>
      <c r="O176" s="265"/>
      <c r="P176" s="265"/>
      <c r="Q176" s="266"/>
      <c r="R176" s="273"/>
      <c r="S176" s="274"/>
      <c r="T176" s="274"/>
      <c r="U176" s="274"/>
      <c r="V176" s="275"/>
      <c r="W176" s="282"/>
      <c r="X176" s="283"/>
      <c r="Y176" s="283"/>
      <c r="Z176" s="283"/>
      <c r="AA176" s="284"/>
      <c r="AB176" s="273"/>
      <c r="AC176" s="274"/>
      <c r="AD176" s="275"/>
      <c r="AE176" s="292"/>
      <c r="AF176" s="293"/>
      <c r="AG176" s="293"/>
      <c r="AH176" s="293"/>
      <c r="AI176" s="293"/>
      <c r="AJ176" s="294"/>
    </row>
    <row r="177" spans="1:36" ht="6" customHeight="1">
      <c r="A177" s="255"/>
      <c r="B177" s="256"/>
      <c r="C177" s="256"/>
      <c r="D177" s="256"/>
      <c r="E177" s="256"/>
      <c r="F177" s="256"/>
      <c r="G177" s="256"/>
      <c r="H177" s="256"/>
      <c r="I177" s="256"/>
      <c r="J177" s="256"/>
      <c r="K177" s="256"/>
      <c r="L177" s="257"/>
      <c r="M177" s="264"/>
      <c r="N177" s="265"/>
      <c r="O177" s="265"/>
      <c r="P177" s="265"/>
      <c r="Q177" s="266"/>
      <c r="R177" s="273"/>
      <c r="S177" s="274"/>
      <c r="T177" s="274"/>
      <c r="U177" s="274"/>
      <c r="V177" s="275"/>
      <c r="W177" s="282"/>
      <c r="X177" s="283"/>
      <c r="Y177" s="283"/>
      <c r="Z177" s="283"/>
      <c r="AA177" s="284"/>
      <c r="AB177" s="273"/>
      <c r="AC177" s="274"/>
      <c r="AD177" s="275"/>
      <c r="AE177" s="292"/>
      <c r="AF177" s="293"/>
      <c r="AG177" s="293"/>
      <c r="AH177" s="293"/>
      <c r="AI177" s="293"/>
      <c r="AJ177" s="294"/>
    </row>
    <row r="178" spans="1:36" ht="6" customHeight="1">
      <c r="A178" s="255"/>
      <c r="B178" s="256"/>
      <c r="C178" s="256"/>
      <c r="D178" s="256"/>
      <c r="E178" s="256"/>
      <c r="F178" s="256"/>
      <c r="G178" s="256"/>
      <c r="H178" s="256"/>
      <c r="I178" s="256"/>
      <c r="J178" s="256"/>
      <c r="K178" s="256"/>
      <c r="L178" s="257"/>
      <c r="M178" s="264"/>
      <c r="N178" s="265"/>
      <c r="O178" s="265"/>
      <c r="P178" s="265"/>
      <c r="Q178" s="266"/>
      <c r="R178" s="273"/>
      <c r="S178" s="274"/>
      <c r="T178" s="274"/>
      <c r="U178" s="274"/>
      <c r="V178" s="275"/>
      <c r="W178" s="282"/>
      <c r="X178" s="283"/>
      <c r="Y178" s="283"/>
      <c r="Z178" s="283"/>
      <c r="AA178" s="284"/>
      <c r="AB178" s="273"/>
      <c r="AC178" s="274"/>
      <c r="AD178" s="275"/>
      <c r="AE178" s="292"/>
      <c r="AF178" s="293"/>
      <c r="AG178" s="293"/>
      <c r="AH178" s="293"/>
      <c r="AI178" s="293"/>
      <c r="AJ178" s="294"/>
    </row>
    <row r="179" spans="1:36" ht="6" customHeight="1">
      <c r="A179" s="255"/>
      <c r="B179" s="256"/>
      <c r="C179" s="256"/>
      <c r="D179" s="256"/>
      <c r="E179" s="256"/>
      <c r="F179" s="256"/>
      <c r="G179" s="256"/>
      <c r="H179" s="256"/>
      <c r="I179" s="256"/>
      <c r="J179" s="256"/>
      <c r="K179" s="256"/>
      <c r="L179" s="257"/>
      <c r="M179" s="264"/>
      <c r="N179" s="265"/>
      <c r="O179" s="265"/>
      <c r="P179" s="265"/>
      <c r="Q179" s="266"/>
      <c r="R179" s="273"/>
      <c r="S179" s="274"/>
      <c r="T179" s="274"/>
      <c r="U179" s="274"/>
      <c r="V179" s="275"/>
      <c r="W179" s="282"/>
      <c r="X179" s="283"/>
      <c r="Y179" s="283"/>
      <c r="Z179" s="283"/>
      <c r="AA179" s="284"/>
      <c r="AB179" s="273"/>
      <c r="AC179" s="274"/>
      <c r="AD179" s="275"/>
      <c r="AE179" s="292"/>
      <c r="AF179" s="293"/>
      <c r="AG179" s="293"/>
      <c r="AH179" s="293"/>
      <c r="AI179" s="293"/>
      <c r="AJ179" s="294"/>
    </row>
    <row r="180" spans="1:36" ht="6" customHeight="1">
      <c r="A180" s="255"/>
      <c r="B180" s="256"/>
      <c r="C180" s="256"/>
      <c r="D180" s="256"/>
      <c r="E180" s="256"/>
      <c r="F180" s="256"/>
      <c r="G180" s="256"/>
      <c r="H180" s="256"/>
      <c r="I180" s="256"/>
      <c r="J180" s="256"/>
      <c r="K180" s="256"/>
      <c r="L180" s="257"/>
      <c r="M180" s="264"/>
      <c r="N180" s="265"/>
      <c r="O180" s="265"/>
      <c r="P180" s="265"/>
      <c r="Q180" s="266"/>
      <c r="R180" s="273"/>
      <c r="S180" s="274"/>
      <c r="T180" s="274"/>
      <c r="U180" s="274"/>
      <c r="V180" s="275"/>
      <c r="W180" s="282"/>
      <c r="X180" s="283"/>
      <c r="Y180" s="283"/>
      <c r="Z180" s="283"/>
      <c r="AA180" s="284"/>
      <c r="AB180" s="273"/>
      <c r="AC180" s="274"/>
      <c r="AD180" s="275"/>
      <c r="AE180" s="292"/>
      <c r="AF180" s="293"/>
      <c r="AG180" s="293"/>
      <c r="AH180" s="293"/>
      <c r="AI180" s="293"/>
      <c r="AJ180" s="294"/>
    </row>
    <row r="181" spans="1:36" ht="6" customHeight="1">
      <c r="A181" s="255"/>
      <c r="B181" s="256"/>
      <c r="C181" s="256"/>
      <c r="D181" s="256"/>
      <c r="E181" s="256"/>
      <c r="F181" s="256"/>
      <c r="G181" s="256"/>
      <c r="H181" s="256"/>
      <c r="I181" s="256"/>
      <c r="J181" s="256"/>
      <c r="K181" s="256"/>
      <c r="L181" s="257"/>
      <c r="M181" s="264"/>
      <c r="N181" s="265"/>
      <c r="O181" s="265"/>
      <c r="P181" s="265"/>
      <c r="Q181" s="266"/>
      <c r="R181" s="273"/>
      <c r="S181" s="274"/>
      <c r="T181" s="274"/>
      <c r="U181" s="274"/>
      <c r="V181" s="275"/>
      <c r="W181" s="282"/>
      <c r="X181" s="283"/>
      <c r="Y181" s="283"/>
      <c r="Z181" s="283"/>
      <c r="AA181" s="284"/>
      <c r="AB181" s="273"/>
      <c r="AC181" s="274"/>
      <c r="AD181" s="275"/>
      <c r="AE181" s="292"/>
      <c r="AF181" s="293"/>
      <c r="AG181" s="293"/>
      <c r="AH181" s="293"/>
      <c r="AI181" s="293"/>
      <c r="AJ181" s="294"/>
    </row>
    <row r="182" spans="1:36" ht="6" customHeight="1">
      <c r="A182" s="258"/>
      <c r="B182" s="259"/>
      <c r="C182" s="259"/>
      <c r="D182" s="259"/>
      <c r="E182" s="259"/>
      <c r="F182" s="259"/>
      <c r="G182" s="259"/>
      <c r="H182" s="259"/>
      <c r="I182" s="259"/>
      <c r="J182" s="259"/>
      <c r="K182" s="259"/>
      <c r="L182" s="260"/>
      <c r="M182" s="267"/>
      <c r="N182" s="268"/>
      <c r="O182" s="268"/>
      <c r="P182" s="268"/>
      <c r="Q182" s="269"/>
      <c r="R182" s="276"/>
      <c r="S182" s="277"/>
      <c r="T182" s="277"/>
      <c r="U182" s="277"/>
      <c r="V182" s="278"/>
      <c r="W182" s="285"/>
      <c r="X182" s="286"/>
      <c r="Y182" s="286"/>
      <c r="Z182" s="286"/>
      <c r="AA182" s="287"/>
      <c r="AB182" s="276"/>
      <c r="AC182" s="277"/>
      <c r="AD182" s="278"/>
      <c r="AE182" s="295"/>
      <c r="AF182" s="296"/>
      <c r="AG182" s="296"/>
      <c r="AH182" s="296"/>
      <c r="AI182" s="296"/>
      <c r="AJ182" s="297"/>
    </row>
    <row r="183" spans="1:36" ht="6" customHeight="1">
      <c r="A183" s="221" t="s">
        <v>195</v>
      </c>
      <c r="B183" s="222"/>
      <c r="C183" s="222"/>
      <c r="D183" s="222"/>
      <c r="E183" s="222"/>
      <c r="F183" s="222"/>
      <c r="G183" s="222"/>
      <c r="H183" s="222"/>
      <c r="I183" s="222"/>
      <c r="J183" s="222"/>
      <c r="K183" s="222"/>
      <c r="L183" s="222"/>
      <c r="M183" s="222"/>
      <c r="N183" s="222"/>
      <c r="O183" s="222"/>
      <c r="P183" s="222"/>
      <c r="Q183" s="222"/>
      <c r="R183" s="222"/>
      <c r="S183" s="222"/>
      <c r="T183" s="222"/>
      <c r="U183" s="222"/>
      <c r="V183" s="222"/>
      <c r="W183" s="222"/>
      <c r="X183" s="222"/>
      <c r="Y183" s="222"/>
      <c r="Z183" s="222"/>
      <c r="AA183" s="222"/>
      <c r="AB183" s="222"/>
      <c r="AC183" s="222"/>
      <c r="AD183" s="223"/>
      <c r="AE183" s="227">
        <f>SUM(ROUND((AE171),2))</f>
        <v>3080.29</v>
      </c>
      <c r="AF183" s="228"/>
      <c r="AG183" s="228"/>
      <c r="AH183" s="228"/>
      <c r="AI183" s="228"/>
      <c r="AJ183" s="229"/>
    </row>
    <row r="184" spans="1:36" ht="6" customHeight="1">
      <c r="A184" s="224"/>
      <c r="B184" s="225"/>
      <c r="C184" s="225"/>
      <c r="D184" s="225"/>
      <c r="E184" s="225"/>
      <c r="F184" s="225"/>
      <c r="G184" s="225"/>
      <c r="H184" s="225"/>
      <c r="I184" s="225"/>
      <c r="J184" s="225"/>
      <c r="K184" s="225"/>
      <c r="L184" s="225"/>
      <c r="M184" s="225"/>
      <c r="N184" s="225"/>
      <c r="O184" s="225"/>
      <c r="P184" s="225"/>
      <c r="Q184" s="225"/>
      <c r="R184" s="225"/>
      <c r="S184" s="225"/>
      <c r="T184" s="225"/>
      <c r="U184" s="225"/>
      <c r="V184" s="225"/>
      <c r="W184" s="225"/>
      <c r="X184" s="225"/>
      <c r="Y184" s="225"/>
      <c r="Z184" s="225"/>
      <c r="AA184" s="225"/>
      <c r="AB184" s="225"/>
      <c r="AC184" s="225"/>
      <c r="AD184" s="226"/>
      <c r="AE184" s="230"/>
      <c r="AF184" s="231"/>
      <c r="AG184" s="231"/>
      <c r="AH184" s="231"/>
      <c r="AI184" s="231"/>
      <c r="AJ184" s="232"/>
    </row>
    <row r="187" spans="1:36" ht="6" customHeight="1">
      <c r="A187" s="233" t="s">
        <v>196</v>
      </c>
      <c r="B187" s="234"/>
      <c r="C187" s="234"/>
      <c r="D187" s="234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  <c r="S187" s="234"/>
      <c r="T187" s="234"/>
      <c r="U187" s="234"/>
      <c r="V187" s="234"/>
      <c r="W187" s="234"/>
      <c r="X187" s="234"/>
      <c r="Y187" s="234"/>
      <c r="Z187" s="234"/>
      <c r="AA187" s="234"/>
      <c r="AB187" s="234"/>
      <c r="AC187" s="234"/>
      <c r="AD187" s="234"/>
      <c r="AE187" s="234"/>
      <c r="AF187" s="234"/>
      <c r="AG187" s="234"/>
      <c r="AH187" s="234"/>
      <c r="AI187" s="234"/>
      <c r="AJ187" s="235"/>
    </row>
    <row r="188" spans="1:36" ht="6" customHeight="1">
      <c r="A188" s="236"/>
      <c r="B188" s="237"/>
      <c r="C188" s="237"/>
      <c r="D188" s="237"/>
      <c r="E188" s="237"/>
      <c r="F188" s="237"/>
      <c r="G188" s="237"/>
      <c r="H188" s="237"/>
      <c r="I188" s="237"/>
      <c r="J188" s="237"/>
      <c r="K188" s="237"/>
      <c r="L188" s="237"/>
      <c r="M188" s="237"/>
      <c r="N188" s="237"/>
      <c r="O188" s="237"/>
      <c r="P188" s="237"/>
      <c r="Q188" s="237"/>
      <c r="R188" s="237"/>
      <c r="S188" s="237"/>
      <c r="T188" s="237"/>
      <c r="U188" s="237"/>
      <c r="V188" s="237"/>
      <c r="W188" s="237"/>
      <c r="X188" s="237"/>
      <c r="Y188" s="237"/>
      <c r="Z188" s="237"/>
      <c r="AA188" s="237"/>
      <c r="AB188" s="237"/>
      <c r="AC188" s="237"/>
      <c r="AD188" s="237"/>
      <c r="AE188" s="237"/>
      <c r="AF188" s="237"/>
      <c r="AG188" s="237"/>
      <c r="AH188" s="237"/>
      <c r="AI188" s="237"/>
      <c r="AJ188" s="238"/>
    </row>
    <row r="189" spans="1:36" ht="6" customHeight="1">
      <c r="A189" s="68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69"/>
      <c r="AE189" s="69"/>
      <c r="AF189" s="69"/>
      <c r="AG189" s="69"/>
      <c r="AH189" s="69"/>
      <c r="AI189" s="69"/>
      <c r="AJ189" s="70"/>
    </row>
    <row r="190" spans="1:36" ht="6" customHeight="1">
      <c r="A190" s="239" t="s">
        <v>197</v>
      </c>
      <c r="B190" s="240"/>
      <c r="C190" s="240"/>
      <c r="D190" s="240"/>
      <c r="E190" s="240"/>
      <c r="F190" s="240"/>
      <c r="G190" s="240"/>
      <c r="H190" s="240"/>
      <c r="I190" s="240"/>
      <c r="J190" s="240"/>
      <c r="K190" s="240"/>
      <c r="L190" s="240"/>
      <c r="M190" s="240"/>
      <c r="N190" s="240"/>
      <c r="O190" s="240"/>
      <c r="P190" s="240"/>
      <c r="Q190" s="240"/>
      <c r="R190" s="240"/>
      <c r="S190" s="240"/>
      <c r="T190" s="240"/>
      <c r="U190" s="240"/>
      <c r="V190" s="240"/>
      <c r="W190" s="240"/>
      <c r="X190" s="240"/>
      <c r="Y190" s="240"/>
      <c r="Z190" s="240"/>
      <c r="AA190" s="240"/>
      <c r="AB190" s="240"/>
      <c r="AC190" s="241"/>
      <c r="AD190" s="245" t="s">
        <v>5</v>
      </c>
      <c r="AE190" s="245"/>
      <c r="AF190" s="245"/>
      <c r="AG190" s="245"/>
      <c r="AH190" s="245"/>
      <c r="AI190" s="245"/>
      <c r="AJ190" s="245"/>
    </row>
    <row r="191" spans="1:36" ht="6" customHeight="1">
      <c r="A191" s="242"/>
      <c r="B191" s="243"/>
      <c r="C191" s="243"/>
      <c r="D191" s="243"/>
      <c r="E191" s="243"/>
      <c r="F191" s="243"/>
      <c r="G191" s="243"/>
      <c r="H191" s="243"/>
      <c r="I191" s="243"/>
      <c r="J191" s="243"/>
      <c r="K191" s="243"/>
      <c r="L191" s="243"/>
      <c r="M191" s="243"/>
      <c r="N191" s="243"/>
      <c r="O191" s="243"/>
      <c r="P191" s="243"/>
      <c r="Q191" s="243"/>
      <c r="R191" s="243"/>
      <c r="S191" s="243"/>
      <c r="T191" s="243"/>
      <c r="U191" s="243"/>
      <c r="V191" s="243"/>
      <c r="W191" s="243"/>
      <c r="X191" s="243"/>
      <c r="Y191" s="243"/>
      <c r="Z191" s="243"/>
      <c r="AA191" s="243"/>
      <c r="AB191" s="243"/>
      <c r="AC191" s="244"/>
      <c r="AD191" s="245"/>
      <c r="AE191" s="245"/>
      <c r="AF191" s="245"/>
      <c r="AG191" s="245"/>
      <c r="AH191" s="245"/>
      <c r="AI191" s="245"/>
      <c r="AJ191" s="245"/>
    </row>
    <row r="192" spans="1:36" ht="6" customHeight="1">
      <c r="A192" s="208" t="s">
        <v>0</v>
      </c>
      <c r="B192" s="208"/>
      <c r="C192" s="209" t="s">
        <v>198</v>
      </c>
      <c r="D192" s="210"/>
      <c r="E192" s="210"/>
      <c r="F192" s="210"/>
      <c r="G192" s="210"/>
      <c r="H192" s="210"/>
      <c r="I192" s="210"/>
      <c r="J192" s="210"/>
      <c r="K192" s="210"/>
      <c r="L192" s="210"/>
      <c r="M192" s="210"/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3"/>
      <c r="Z192" s="213"/>
      <c r="AA192" s="213"/>
      <c r="AB192" s="213"/>
      <c r="AC192" s="214"/>
      <c r="AD192" s="246">
        <f>AE183</f>
        <v>3080.29</v>
      </c>
      <c r="AE192" s="247"/>
      <c r="AF192" s="247"/>
      <c r="AG192" s="247"/>
      <c r="AH192" s="247"/>
      <c r="AI192" s="247"/>
      <c r="AJ192" s="248"/>
    </row>
    <row r="193" spans="1:36" ht="6" customHeight="1">
      <c r="A193" s="208"/>
      <c r="B193" s="208"/>
      <c r="C193" s="211"/>
      <c r="D193" s="212"/>
      <c r="E193" s="212"/>
      <c r="F193" s="212"/>
      <c r="G193" s="212"/>
      <c r="H193" s="212"/>
      <c r="I193" s="212"/>
      <c r="J193" s="212"/>
      <c r="K193" s="212"/>
      <c r="L193" s="212"/>
      <c r="M193" s="212"/>
      <c r="N193" s="212"/>
      <c r="O193" s="212"/>
      <c r="P193" s="212"/>
      <c r="Q193" s="212"/>
      <c r="R193" s="212"/>
      <c r="S193" s="212"/>
      <c r="T193" s="212"/>
      <c r="U193" s="212"/>
      <c r="V193" s="212"/>
      <c r="W193" s="212"/>
      <c r="X193" s="212"/>
      <c r="Y193" s="213"/>
      <c r="Z193" s="213"/>
      <c r="AA193" s="213"/>
      <c r="AB193" s="213"/>
      <c r="AC193" s="214"/>
      <c r="AD193" s="249"/>
      <c r="AE193" s="250"/>
      <c r="AF193" s="250"/>
      <c r="AG193" s="250"/>
      <c r="AH193" s="250"/>
      <c r="AI193" s="250"/>
      <c r="AJ193" s="251"/>
    </row>
    <row r="194" spans="1:36" ht="6" customHeight="1">
      <c r="A194" s="208" t="s">
        <v>2</v>
      </c>
      <c r="B194" s="208"/>
      <c r="C194" s="496" t="s">
        <v>255</v>
      </c>
      <c r="D194" s="497"/>
      <c r="E194" s="497"/>
      <c r="F194" s="497"/>
      <c r="G194" s="497"/>
      <c r="H194" s="497"/>
      <c r="I194" s="497"/>
      <c r="J194" s="497"/>
      <c r="K194" s="497"/>
      <c r="L194" s="497"/>
      <c r="M194" s="497"/>
      <c r="N194" s="497"/>
      <c r="O194" s="497"/>
      <c r="P194" s="497"/>
      <c r="Q194" s="497"/>
      <c r="R194" s="497"/>
      <c r="S194" s="497"/>
      <c r="T194" s="497"/>
      <c r="U194" s="497"/>
      <c r="V194" s="497"/>
      <c r="W194" s="497"/>
      <c r="X194" s="497"/>
      <c r="Y194" s="213"/>
      <c r="Z194" s="213"/>
      <c r="AA194" s="213"/>
      <c r="AB194" s="213"/>
      <c r="AC194" s="214"/>
      <c r="AD194" s="215">
        <f>AD192*AD25</f>
        <v>110890.44</v>
      </c>
      <c r="AE194" s="216"/>
      <c r="AF194" s="216"/>
      <c r="AG194" s="216"/>
      <c r="AH194" s="216"/>
      <c r="AI194" s="216"/>
      <c r="AJ194" s="217"/>
    </row>
    <row r="195" spans="1:36" ht="6" customHeight="1">
      <c r="A195" s="208"/>
      <c r="B195" s="208"/>
      <c r="C195" s="498"/>
      <c r="D195" s="499"/>
      <c r="E195" s="499"/>
      <c r="F195" s="499"/>
      <c r="G195" s="499"/>
      <c r="H195" s="499"/>
      <c r="I195" s="499"/>
      <c r="J195" s="499"/>
      <c r="K195" s="499"/>
      <c r="L195" s="499"/>
      <c r="M195" s="499"/>
      <c r="N195" s="499"/>
      <c r="O195" s="499"/>
      <c r="P195" s="499"/>
      <c r="Q195" s="499"/>
      <c r="R195" s="499"/>
      <c r="S195" s="499"/>
      <c r="T195" s="499"/>
      <c r="U195" s="499"/>
      <c r="V195" s="499"/>
      <c r="W195" s="499"/>
      <c r="X195" s="499"/>
      <c r="Y195" s="213"/>
      <c r="Z195" s="213"/>
      <c r="AA195" s="213"/>
      <c r="AB195" s="213"/>
      <c r="AC195" s="214"/>
      <c r="AD195" s="218"/>
      <c r="AE195" s="219"/>
      <c r="AF195" s="219"/>
      <c r="AG195" s="219"/>
      <c r="AH195" s="219"/>
      <c r="AI195" s="219"/>
      <c r="AJ195" s="220"/>
    </row>
  </sheetData>
  <mergeCells count="374">
    <mergeCell ref="A10:AJ10"/>
    <mergeCell ref="A11:AJ11"/>
    <mergeCell ref="A12:AJ12"/>
    <mergeCell ref="A13:AJ13"/>
    <mergeCell ref="A14:AJ15"/>
    <mergeCell ref="A16:AJ17"/>
    <mergeCell ref="A2:AJ2"/>
    <mergeCell ref="A3:AJ3"/>
    <mergeCell ref="A4:AJ4"/>
    <mergeCell ref="A5:AJ5"/>
    <mergeCell ref="A8:AJ8"/>
    <mergeCell ref="A9:AJ9"/>
    <mergeCell ref="A24:B24"/>
    <mergeCell ref="C24:AC24"/>
    <mergeCell ref="AD24:AJ24"/>
    <mergeCell ref="A25:B25"/>
    <mergeCell ref="C25:AC25"/>
    <mergeCell ref="AD25:AJ25"/>
    <mergeCell ref="A18:AJ18"/>
    <mergeCell ref="A20:AJ21"/>
    <mergeCell ref="A22:B22"/>
    <mergeCell ref="C22:AC22"/>
    <mergeCell ref="AD22:AJ22"/>
    <mergeCell ref="A23:B23"/>
    <mergeCell ref="C23:AC23"/>
    <mergeCell ref="AD23:AJ23"/>
    <mergeCell ref="A33:X33"/>
    <mergeCell ref="Y33:AC33"/>
    <mergeCell ref="AD33:AJ33"/>
    <mergeCell ref="A35:AJ35"/>
    <mergeCell ref="A37:AJ38"/>
    <mergeCell ref="A39:AJ40"/>
    <mergeCell ref="C26:Z27"/>
    <mergeCell ref="A28:AJ29"/>
    <mergeCell ref="A30:P31"/>
    <mergeCell ref="Q30:AJ31"/>
    <mergeCell ref="A32:X32"/>
    <mergeCell ref="Y32:AC32"/>
    <mergeCell ref="AD32:AJ32"/>
    <mergeCell ref="A44:B45"/>
    <mergeCell ref="C44:AC45"/>
    <mergeCell ref="AD44:AJ45"/>
    <mergeCell ref="A46:B47"/>
    <mergeCell ref="C46:AC47"/>
    <mergeCell ref="AD46:AJ47"/>
    <mergeCell ref="A41:B42"/>
    <mergeCell ref="C41:AC42"/>
    <mergeCell ref="AD41:AJ42"/>
    <mergeCell ref="A43:B43"/>
    <mergeCell ref="C43:AC43"/>
    <mergeCell ref="AD43:AJ43"/>
    <mergeCell ref="A55:B55"/>
    <mergeCell ref="C55:X55"/>
    <mergeCell ref="Y55:AC55"/>
    <mergeCell ref="AD55:AJ55"/>
    <mergeCell ref="A56:B56"/>
    <mergeCell ref="C56:X56"/>
    <mergeCell ref="Y56:AC56"/>
    <mergeCell ref="AD56:AJ56"/>
    <mergeCell ref="A48:B49"/>
    <mergeCell ref="C48:AC49"/>
    <mergeCell ref="AD48:AJ49"/>
    <mergeCell ref="A51:AJ52"/>
    <mergeCell ref="A53:B54"/>
    <mergeCell ref="C53:X54"/>
    <mergeCell ref="Y53:AC54"/>
    <mergeCell ref="AD53:AJ54"/>
    <mergeCell ref="A59:B59"/>
    <mergeCell ref="C59:X59"/>
    <mergeCell ref="Y59:AC59"/>
    <mergeCell ref="AD59:AJ59"/>
    <mergeCell ref="A60:B60"/>
    <mergeCell ref="C60:X60"/>
    <mergeCell ref="Y60:AC60"/>
    <mergeCell ref="AD60:AJ60"/>
    <mergeCell ref="A57:B57"/>
    <mergeCell ref="C57:X57"/>
    <mergeCell ref="Y57:AC57"/>
    <mergeCell ref="AD57:AJ57"/>
    <mergeCell ref="A58:B58"/>
    <mergeCell ref="C58:X58"/>
    <mergeCell ref="Y58:AC58"/>
    <mergeCell ref="AD58:AJ58"/>
    <mergeCell ref="A64:AJ64"/>
    <mergeCell ref="A65:AJ65"/>
    <mergeCell ref="A66:B66"/>
    <mergeCell ref="C66:X66"/>
    <mergeCell ref="Y66:AC66"/>
    <mergeCell ref="AD66:AJ66"/>
    <mergeCell ref="A61:B61"/>
    <mergeCell ref="C61:X61"/>
    <mergeCell ref="Y61:AC61"/>
    <mergeCell ref="AD61:AJ61"/>
    <mergeCell ref="A62:AC62"/>
    <mergeCell ref="AD62:AJ62"/>
    <mergeCell ref="A69:X69"/>
    <mergeCell ref="Y69:AC69"/>
    <mergeCell ref="AD69:AJ69"/>
    <mergeCell ref="A71:AJ71"/>
    <mergeCell ref="A72:B72"/>
    <mergeCell ref="C72:X72"/>
    <mergeCell ref="Y72:AC72"/>
    <mergeCell ref="AD72:AJ72"/>
    <mergeCell ref="A67:B67"/>
    <mergeCell ref="C67:X67"/>
    <mergeCell ref="Y67:AC67"/>
    <mergeCell ref="AD67:AJ67"/>
    <mergeCell ref="A68:B68"/>
    <mergeCell ref="C68:X68"/>
    <mergeCell ref="Y68:AC68"/>
    <mergeCell ref="AD68:AJ68"/>
    <mergeCell ref="A75:B75"/>
    <mergeCell ref="C75:X75"/>
    <mergeCell ref="Y75:AC75"/>
    <mergeCell ref="AD75:AJ75"/>
    <mergeCell ref="A76:B76"/>
    <mergeCell ref="C76:X76"/>
    <mergeCell ref="Y76:AC76"/>
    <mergeCell ref="AD76:AJ76"/>
    <mergeCell ref="A73:B73"/>
    <mergeCell ref="C73:X73"/>
    <mergeCell ref="Y73:AC73"/>
    <mergeCell ref="AD73:AJ73"/>
    <mergeCell ref="A74:B74"/>
    <mergeCell ref="C74:X74"/>
    <mergeCell ref="Y74:AC74"/>
    <mergeCell ref="AD74:AJ74"/>
    <mergeCell ref="A79:B79"/>
    <mergeCell ref="C79:X79"/>
    <mergeCell ref="Y79:AC79"/>
    <mergeCell ref="AD79:AJ79"/>
    <mergeCell ref="A80:B80"/>
    <mergeCell ref="C80:X80"/>
    <mergeCell ref="Y80:AC80"/>
    <mergeCell ref="AD80:AJ80"/>
    <mergeCell ref="A77:B77"/>
    <mergeCell ref="C77:X77"/>
    <mergeCell ref="Y77:AC77"/>
    <mergeCell ref="AD77:AJ77"/>
    <mergeCell ref="A78:B78"/>
    <mergeCell ref="C78:X78"/>
    <mergeCell ref="Y78:AC78"/>
    <mergeCell ref="AD78:AJ78"/>
    <mergeCell ref="A85:B85"/>
    <mergeCell ref="C85:AC85"/>
    <mergeCell ref="AD85:AJ85"/>
    <mergeCell ref="A86:B86"/>
    <mergeCell ref="C86:AC86"/>
    <mergeCell ref="AD86:AJ86"/>
    <mergeCell ref="A81:X81"/>
    <mergeCell ref="Y81:AC81"/>
    <mergeCell ref="AD81:AJ81"/>
    <mergeCell ref="A83:AJ83"/>
    <mergeCell ref="A84:B84"/>
    <mergeCell ref="C84:AC84"/>
    <mergeCell ref="AD84:AJ84"/>
    <mergeCell ref="A89:AC89"/>
    <mergeCell ref="AD89:AJ89"/>
    <mergeCell ref="A90:AJ90"/>
    <mergeCell ref="A91:AJ91"/>
    <mergeCell ref="A92:B92"/>
    <mergeCell ref="C92:AC92"/>
    <mergeCell ref="AD92:AJ92"/>
    <mergeCell ref="A87:B87"/>
    <mergeCell ref="C87:AC87"/>
    <mergeCell ref="AD87:AJ87"/>
    <mergeCell ref="A88:B88"/>
    <mergeCell ref="C88:AC88"/>
    <mergeCell ref="AD88:AJ88"/>
    <mergeCell ref="A95:B95"/>
    <mergeCell ref="C95:AC95"/>
    <mergeCell ref="AD95:AJ95"/>
    <mergeCell ref="A96:AC96"/>
    <mergeCell ref="AD96:AJ96"/>
    <mergeCell ref="A97:AJ97"/>
    <mergeCell ref="A93:B93"/>
    <mergeCell ref="C93:AC93"/>
    <mergeCell ref="AD93:AJ93"/>
    <mergeCell ref="A94:B94"/>
    <mergeCell ref="C94:AC94"/>
    <mergeCell ref="AD94:AJ94"/>
    <mergeCell ref="A101:B101"/>
    <mergeCell ref="C101:X101"/>
    <mergeCell ref="Y101:AC101"/>
    <mergeCell ref="AD101:AJ101"/>
    <mergeCell ref="A102:B102"/>
    <mergeCell ref="C102:X102"/>
    <mergeCell ref="Y102:AC102"/>
    <mergeCell ref="AD102:AJ102"/>
    <mergeCell ref="A98:AJ98"/>
    <mergeCell ref="A99:B99"/>
    <mergeCell ref="C99:X99"/>
    <mergeCell ref="Y99:AC99"/>
    <mergeCell ref="AD99:AJ99"/>
    <mergeCell ref="A100:B100"/>
    <mergeCell ref="C100:X100"/>
    <mergeCell ref="Y100:AC100"/>
    <mergeCell ref="AD100:AJ100"/>
    <mergeCell ref="A105:B105"/>
    <mergeCell ref="C105:X105"/>
    <mergeCell ref="Y105:AC105"/>
    <mergeCell ref="AD105:AJ105"/>
    <mergeCell ref="A106:X106"/>
    <mergeCell ref="Y106:AC106"/>
    <mergeCell ref="AD106:AJ106"/>
    <mergeCell ref="A103:B103"/>
    <mergeCell ref="C103:X103"/>
    <mergeCell ref="Y103:AC103"/>
    <mergeCell ref="AD103:AJ103"/>
    <mergeCell ref="A104:B104"/>
    <mergeCell ref="C104:X104"/>
    <mergeCell ref="Y104:AC104"/>
    <mergeCell ref="AD104:AJ104"/>
    <mergeCell ref="A111:B111"/>
    <mergeCell ref="C111:X111"/>
    <mergeCell ref="Y111:AC111"/>
    <mergeCell ref="AD111:AJ111"/>
    <mergeCell ref="A112:B112"/>
    <mergeCell ref="C112:X112"/>
    <mergeCell ref="Y112:AC112"/>
    <mergeCell ref="AD112:AJ112"/>
    <mergeCell ref="A107:AJ107"/>
    <mergeCell ref="A108:AJ108"/>
    <mergeCell ref="A109:AJ109"/>
    <mergeCell ref="A110:B110"/>
    <mergeCell ref="C110:X110"/>
    <mergeCell ref="Y110:AC110"/>
    <mergeCell ref="AD110:AJ110"/>
    <mergeCell ref="A115:B115"/>
    <mergeCell ref="C115:X115"/>
    <mergeCell ref="Y115:AC115"/>
    <mergeCell ref="AD115:AJ115"/>
    <mergeCell ref="A116:B116"/>
    <mergeCell ref="C116:X116"/>
    <mergeCell ref="Y116:AC116"/>
    <mergeCell ref="AD116:AJ116"/>
    <mergeCell ref="A113:B113"/>
    <mergeCell ref="C113:X113"/>
    <mergeCell ref="Y113:AC113"/>
    <mergeCell ref="AD113:AJ113"/>
    <mergeCell ref="A114:B114"/>
    <mergeCell ref="C114:X114"/>
    <mergeCell ref="Y114:AC114"/>
    <mergeCell ref="AD114:AJ114"/>
    <mergeCell ref="A121:B121"/>
    <mergeCell ref="C121:AC121"/>
    <mergeCell ref="AD121:AJ121"/>
    <mergeCell ref="A122:AC122"/>
    <mergeCell ref="AD122:AJ122"/>
    <mergeCell ref="A123:AJ123"/>
    <mergeCell ref="A117:X117"/>
    <mergeCell ref="Y117:AC117"/>
    <mergeCell ref="AD117:AJ117"/>
    <mergeCell ref="A118:AJ118"/>
    <mergeCell ref="A119:AJ119"/>
    <mergeCell ref="A120:B120"/>
    <mergeCell ref="C120:X120"/>
    <mergeCell ref="Y120:AC120"/>
    <mergeCell ref="AD120:AJ120"/>
    <mergeCell ref="A127:B127"/>
    <mergeCell ref="C127:AC127"/>
    <mergeCell ref="AD127:AJ127"/>
    <mergeCell ref="A128:AC128"/>
    <mergeCell ref="AD128:AJ128"/>
    <mergeCell ref="A129:AJ129"/>
    <mergeCell ref="A124:AJ124"/>
    <mergeCell ref="A125:B125"/>
    <mergeCell ref="C125:AC125"/>
    <mergeCell ref="AD125:AJ125"/>
    <mergeCell ref="A126:B126"/>
    <mergeCell ref="C126:AC126"/>
    <mergeCell ref="AD126:AJ126"/>
    <mergeCell ref="A133:B133"/>
    <mergeCell ref="Y133:AC133"/>
    <mergeCell ref="AD133:AJ133"/>
    <mergeCell ref="A134:B134"/>
    <mergeCell ref="Y134:AC134"/>
    <mergeCell ref="AD134:AJ134"/>
    <mergeCell ref="A130:AJ130"/>
    <mergeCell ref="A131:B131"/>
    <mergeCell ref="AD131:AJ131"/>
    <mergeCell ref="A132:B132"/>
    <mergeCell ref="Y132:AC132"/>
    <mergeCell ref="AD132:AJ132"/>
    <mergeCell ref="AD139:AJ139"/>
    <mergeCell ref="A140:B140"/>
    <mergeCell ref="C140:X140"/>
    <mergeCell ref="Y140:AC140"/>
    <mergeCell ref="AD140:AJ140"/>
    <mergeCell ref="A135:AC135"/>
    <mergeCell ref="AD135:AJ135"/>
    <mergeCell ref="A137:AJ137"/>
    <mergeCell ref="A138:B138"/>
    <mergeCell ref="C138:X138"/>
    <mergeCell ref="Y138:AC138"/>
    <mergeCell ref="AD138:AJ138"/>
    <mergeCell ref="C141:X141"/>
    <mergeCell ref="A142:B142"/>
    <mergeCell ref="C142:X142"/>
    <mergeCell ref="A143:B143"/>
    <mergeCell ref="C143:X143"/>
    <mergeCell ref="Y143:AC143"/>
    <mergeCell ref="A139:B139"/>
    <mergeCell ref="C139:X139"/>
    <mergeCell ref="Y139:AC139"/>
    <mergeCell ref="A146:AC146"/>
    <mergeCell ref="AD146:AJ146"/>
    <mergeCell ref="A148:AJ148"/>
    <mergeCell ref="A150:AC150"/>
    <mergeCell ref="AD150:AJ150"/>
    <mergeCell ref="A151:B151"/>
    <mergeCell ref="C151:AC151"/>
    <mergeCell ref="AD151:AJ151"/>
    <mergeCell ref="AD143:AJ143"/>
    <mergeCell ref="A144:B144"/>
    <mergeCell ref="C144:X144"/>
    <mergeCell ref="Y144:AC144"/>
    <mergeCell ref="AD144:AJ144"/>
    <mergeCell ref="A145:B145"/>
    <mergeCell ref="C145:X145"/>
    <mergeCell ref="Y145:AC145"/>
    <mergeCell ref="AD145:AJ145"/>
    <mergeCell ref="A154:B154"/>
    <mergeCell ref="C154:AC154"/>
    <mergeCell ref="AD154:AJ154"/>
    <mergeCell ref="A155:B155"/>
    <mergeCell ref="C155:AC155"/>
    <mergeCell ref="AD155:AJ155"/>
    <mergeCell ref="A152:B152"/>
    <mergeCell ref="C152:AC152"/>
    <mergeCell ref="AD152:AJ152"/>
    <mergeCell ref="A153:B153"/>
    <mergeCell ref="C153:AC153"/>
    <mergeCell ref="AD153:AJ153"/>
    <mergeCell ref="A160:AJ161"/>
    <mergeCell ref="A162:AJ162"/>
    <mergeCell ref="A163:L168"/>
    <mergeCell ref="M163:Q168"/>
    <mergeCell ref="R163:V168"/>
    <mergeCell ref="W163:AA168"/>
    <mergeCell ref="AB163:AD168"/>
    <mergeCell ref="AE163:AJ168"/>
    <mergeCell ref="A156:AC156"/>
    <mergeCell ref="AD156:AJ156"/>
    <mergeCell ref="A157:B157"/>
    <mergeCell ref="C157:AC157"/>
    <mergeCell ref="AD157:AJ157"/>
    <mergeCell ref="A158:AC158"/>
    <mergeCell ref="AD158:AJ158"/>
    <mergeCell ref="A171:L182"/>
    <mergeCell ref="M171:Q182"/>
    <mergeCell ref="R171:V182"/>
    <mergeCell ref="W171:AA182"/>
    <mergeCell ref="AB171:AD182"/>
    <mergeCell ref="AE171:AJ182"/>
    <mergeCell ref="A169:L170"/>
    <mergeCell ref="M169:Q170"/>
    <mergeCell ref="R169:V170"/>
    <mergeCell ref="W169:AA170"/>
    <mergeCell ref="AB169:AD170"/>
    <mergeCell ref="AE169:AJ170"/>
    <mergeCell ref="A194:B195"/>
    <mergeCell ref="C194:X195"/>
    <mergeCell ref="Y194:AC195"/>
    <mergeCell ref="AD194:AJ195"/>
    <mergeCell ref="A183:AD184"/>
    <mergeCell ref="AE183:AJ184"/>
    <mergeCell ref="A187:AJ188"/>
    <mergeCell ref="A190:AC191"/>
    <mergeCell ref="AD190:AJ191"/>
    <mergeCell ref="A192:B193"/>
    <mergeCell ref="C192:X193"/>
    <mergeCell ref="Y192:AC193"/>
    <mergeCell ref="AD192:AJ19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8" orientation="portrait" r:id="rId1"/>
  <headerFooter>
    <oddFooter>&amp;L&amp;F&amp;C&amp;P/&amp;N&amp;R&amp;A</oddFooter>
  </headerFooter>
  <rowBreaks count="1" manualBreakCount="1">
    <brk id="146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15</vt:i4>
      </vt:variant>
      <vt:variant>
        <vt:lpstr>Intervalos nomeados</vt:lpstr>
      </vt:variant>
      <vt:variant>
        <vt:i4>11</vt:i4>
      </vt:variant>
    </vt:vector>
  </HeadingPairs>
  <TitlesOfParts>
    <vt:vector size="26" baseType="lpstr">
      <vt:lpstr>Capa Planilha de Custos</vt:lpstr>
      <vt:lpstr>Consolidado Geral Ideal</vt:lpstr>
      <vt:lpstr>Consolidado Mão de Obra</vt:lpstr>
      <vt:lpstr>Capa Composição Mão de Obra</vt:lpstr>
      <vt:lpstr>Eng. Civil</vt:lpstr>
      <vt:lpstr>Eletricista JP</vt:lpstr>
      <vt:lpstr>Artífice Eletricista JP</vt:lpstr>
      <vt:lpstr>Técnico Manutenção JP</vt:lpstr>
      <vt:lpstr>Artífice Manutenção JP</vt:lpstr>
      <vt:lpstr>Eletricista CG</vt:lpstr>
      <vt:lpstr>Artífice Eletricista CG</vt:lpstr>
      <vt:lpstr>Técnico Manutenção CG</vt:lpstr>
      <vt:lpstr>Capa Composição Farda e EPI</vt:lpstr>
      <vt:lpstr>Fardamentos e EPIs CIVIL</vt:lpstr>
      <vt:lpstr>Fardamentos e EPIs ELET</vt:lpstr>
      <vt:lpstr>'Artífice Eletricista CG'!Area_de_impressao</vt:lpstr>
      <vt:lpstr>'Artífice Eletricista JP'!Area_de_impressao</vt:lpstr>
      <vt:lpstr>'Artífice Manutenção JP'!Area_de_impressao</vt:lpstr>
      <vt:lpstr>'Consolidado Mão de Obra'!Area_de_impressao</vt:lpstr>
      <vt:lpstr>'Eletricista CG'!Area_de_impressao</vt:lpstr>
      <vt:lpstr>'Eletricista JP'!Area_de_impressao</vt:lpstr>
      <vt:lpstr>'Eng. Civil'!Area_de_impressao</vt:lpstr>
      <vt:lpstr>'Fardamentos e EPIs ELET'!Area_de_impressao</vt:lpstr>
      <vt:lpstr>'Técnico Manutenção CG'!Area_de_impressao</vt:lpstr>
      <vt:lpstr>'Técnico Manutenção JP'!Area_de_impressao</vt:lpstr>
      <vt:lpstr>'Fardamentos e EPIs ELET'!Titulos_de_impressao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MAIRABSR</dc:creator>
  <cp:lastModifiedBy>francis.araujo</cp:lastModifiedBy>
  <cp:lastPrinted>2021-05-12T12:32:51Z</cp:lastPrinted>
  <dcterms:created xsi:type="dcterms:W3CDTF">2011-08-19T12:15:53Z</dcterms:created>
  <dcterms:modified xsi:type="dcterms:W3CDTF">2021-09-08T16:02:48Z</dcterms:modified>
</cp:coreProperties>
</file>