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embeddings/oleObject43.bin" ContentType="application/vnd.openxmlformats-officedocument.oleObject"/>
  <Override PartName="/xl/embeddings/oleObject52.bin" ContentType="application/vnd.openxmlformats-officedocument.oleObject"/>
  <Override PartName="/xl/embeddings/oleObject61.bin" ContentType="application/vnd.openxmlformats-officedocument.oleObject"/>
  <Override PartName="/xl/embeddings/oleObject70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embeddings/oleObject41.bin" ContentType="application/vnd.openxmlformats-officedocument.oleObject"/>
  <Override PartName="/xl/embeddings/oleObject50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mbeddings/oleObject2.bin" ContentType="application/vnd.openxmlformats-officedocument.oleObject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mbeddings/oleObject39.bin" ContentType="application/vnd.openxmlformats-officedocument.oleObject"/>
  <Override PartName="/xl/embeddings/oleObject48.bin" ContentType="application/vnd.openxmlformats-officedocument.oleObject"/>
  <Override PartName="/xl/embeddings/oleObject59.bin" ContentType="application/vnd.openxmlformats-officedocument.oleObject"/>
  <Override PartName="/xl/embeddings/oleObject68.bin" ContentType="application/vnd.openxmlformats-officedocument.oleObject"/>
  <Override PartName="/xl/sharedStrings.xml" ContentType="application/vnd.openxmlformats-officedocument.spreadsheetml.sharedStrings+xml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37.bin" ContentType="application/vnd.openxmlformats-officedocument.oleObject"/>
  <Override PartName="/xl/embeddings/oleObject46.bin" ContentType="application/vnd.openxmlformats-officedocument.oleObject"/>
  <Override PartName="/xl/embeddings/oleObject57.bin" ContentType="application/vnd.openxmlformats-officedocument.oleObject"/>
  <Override PartName="/xl/embeddings/oleObject66.bin" ContentType="application/vnd.openxmlformats-officedocument.oleObject"/>
  <Override PartName="/xl/embeddings/oleObject9.bin" ContentType="application/vnd.openxmlformats-officedocument.oleObject"/>
  <Override PartName="/xl/embeddings/oleObject17.bin" ContentType="application/vnd.openxmlformats-officedocument.oleObject"/>
  <Override PartName="/xl/embeddings/oleObject26.bin" ContentType="application/vnd.openxmlformats-officedocument.oleObject"/>
  <Override PartName="/xl/embeddings/oleObject35.bin" ContentType="application/vnd.openxmlformats-officedocument.oleObject"/>
  <Override PartName="/xl/embeddings/oleObject44.bin" ContentType="application/vnd.openxmlformats-officedocument.oleObject"/>
  <Override PartName="/xl/embeddings/oleObject55.bin" ContentType="application/vnd.openxmlformats-officedocument.oleObject"/>
  <Override PartName="/xl/embeddings/oleObject64.bin" ContentType="application/vnd.openxmlformats-officedocument.oleObject"/>
  <Override PartName="/xl/embeddings/oleObject73.bin" ContentType="application/vnd.openxmlformats-officedocument.oleObject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Default Extension="png" ContentType="image/png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42.bin" ContentType="application/vnd.openxmlformats-officedocument.oleObject"/>
  <Override PartName="/xl/embeddings/oleObject53.bin" ContentType="application/vnd.openxmlformats-officedocument.oleObject"/>
  <Override PartName="/xl/embeddings/oleObject62.bin" ContentType="application/vnd.openxmlformats-officedocument.oleObject"/>
  <Override PartName="/xl/embeddings/oleObject71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40.bin" ContentType="application/vnd.openxmlformats-officedocument.oleObject"/>
  <Override PartName="/xl/embeddings/oleObject51.bin" ContentType="application/vnd.openxmlformats-officedocument.oleObject"/>
  <Override PartName="/xl/embeddings/oleObject60.bin" ContentType="application/vnd.openxmlformats-officedocument.oleObject"/>
  <Override PartName="/xl/embeddings/oleObject3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embeddings/oleObject69.bin" ContentType="application/vnd.openxmlformats-officedocument.oleObject"/>
  <Default Extension="vml" ContentType="application/vnd.openxmlformats-officedocument.vmlDrawing"/>
  <Override PartName="/xl/embeddings/oleObject49.bin" ContentType="application/vnd.openxmlformats-officedocument.oleObject"/>
  <Override PartName="/xl/embeddings/oleObject58.bin" ContentType="application/vnd.openxmlformats-officedocument.oleObject"/>
  <Override PartName="/xl/embeddings/oleObject67.bin" ContentType="application/vnd.openxmlformats-officedocument.oleObject"/>
  <Override PartName="/xl/calcChain.xml" ContentType="application/vnd.openxmlformats-officedocument.spreadsheetml.calcChain+xml"/>
  <Override PartName="/xl/embeddings/oleObject18.bin" ContentType="application/vnd.openxmlformats-officedocument.oleObject"/>
  <Override PartName="/xl/embeddings/oleObject29.bin" ContentType="application/vnd.openxmlformats-officedocument.oleObject"/>
  <Override PartName="/xl/embeddings/oleObject38.bin" ContentType="application/vnd.openxmlformats-officedocument.oleObject"/>
  <Override PartName="/xl/embeddings/oleObject47.bin" ContentType="application/vnd.openxmlformats-officedocument.oleObject"/>
  <Override PartName="/xl/embeddings/oleObject56.bin" ContentType="application/vnd.openxmlformats-officedocument.oleObject"/>
  <Override PartName="/xl/embeddings/oleObject65.bin" ContentType="application/vnd.openxmlformats-officedocument.oleObject"/>
  <Override PartName="/xl/embeddings/oleObject16.bin" ContentType="application/vnd.openxmlformats-officedocument.oleObject"/>
  <Override PartName="/xl/embeddings/oleObject25.bin" ContentType="application/vnd.openxmlformats-officedocument.oleObject"/>
  <Override PartName="/xl/embeddings/oleObject27.bin" ContentType="application/vnd.openxmlformats-officedocument.oleObject"/>
  <Override PartName="/xl/embeddings/oleObject36.bin" ContentType="application/vnd.openxmlformats-officedocument.oleObject"/>
  <Override PartName="/xl/embeddings/oleObject45.bin" ContentType="application/vnd.openxmlformats-officedocument.oleObject"/>
  <Override PartName="/xl/embeddings/oleObject54.bin" ContentType="application/vnd.openxmlformats-officedocument.oleObject"/>
  <Override PartName="/xl/embeddings/oleObject63.bin" ContentType="application/vnd.openxmlformats-officedocument.oleObject"/>
  <Override PartName="/xl/embeddings/oleObject72.bin" ContentType="application/vnd.openxmlformats-officedocument.oleObject"/>
  <Override PartName="/xl/embeddings/oleObject74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0" windowWidth="9120" windowHeight="4575" tabRatio="900" activeTab="3"/>
  </bookViews>
  <sheets>
    <sheet name="Cobertura" sheetId="53" r:id="rId1"/>
    <sheet name="COMPOSIÇÕES" sheetId="35" r:id="rId2"/>
    <sheet name="CRONOGRAMA" sheetId="52" r:id="rId3"/>
    <sheet name="ENCARGOS SOCIAIS" sheetId="55" r:id="rId4"/>
    <sheet name="BDI" sheetId="56" r:id="rId5"/>
  </sheets>
  <externalReferences>
    <externalReference r:id="rId6"/>
  </externalReferences>
  <definedNames>
    <definedName name="_xlnm._FilterDatabase" localSheetId="1" hidden="1">COMPOSIÇÕES!$A$11:$F$11</definedName>
    <definedName name="_xlnm.Print_Area" localSheetId="1">COMPOSIÇÕES!$A$2:$F$818</definedName>
    <definedName name="_xlnm.Print_Area" localSheetId="2">CRONOGRAMA!$A$1:$R$20</definedName>
    <definedName name="_xlnm.Print_Titles" localSheetId="2">CRONOGRAMA!$1:$12</definedName>
  </definedNames>
  <calcPr calcId="125725"/>
</workbook>
</file>

<file path=xl/calcChain.xml><?xml version="1.0" encoding="utf-8"?>
<calcChain xmlns="http://schemas.openxmlformats.org/spreadsheetml/2006/main">
  <c r="C30" i="56"/>
  <c r="C25"/>
  <c r="C21"/>
  <c r="C15"/>
  <c r="C54" i="55"/>
  <c r="C45"/>
  <c r="C37"/>
  <c r="C24"/>
  <c r="C49" s="1"/>
  <c r="A7"/>
  <c r="C37" i="56" l="1"/>
  <c r="C48" i="55"/>
  <c r="C50" s="1"/>
  <c r="C56" s="1"/>
  <c r="J13" i="52" l="1"/>
  <c r="G70" i="53"/>
  <c r="G59"/>
  <c r="G60"/>
  <c r="G61"/>
  <c r="G62"/>
  <c r="G63"/>
  <c r="G64"/>
  <c r="G65"/>
  <c r="G67"/>
  <c r="G68"/>
  <c r="G58"/>
  <c r="G52"/>
  <c r="G53"/>
  <c r="G54"/>
  <c r="G55"/>
  <c r="G56"/>
  <c r="J15" i="52"/>
  <c r="J16"/>
  <c r="J14"/>
  <c r="F809" i="35"/>
  <c r="F810" s="1"/>
  <c r="F804"/>
  <c r="F805" s="1"/>
  <c r="F803"/>
  <c r="E812"/>
  <c r="E806"/>
  <c r="E793"/>
  <c r="E786"/>
  <c r="F790"/>
  <c r="F789"/>
  <c r="F791" s="1"/>
  <c r="F785"/>
  <c r="E775"/>
  <c r="E768"/>
  <c r="F772"/>
  <c r="F771"/>
  <c r="F773" s="1"/>
  <c r="F767"/>
  <c r="E739"/>
  <c r="E732"/>
  <c r="E757"/>
  <c r="E750"/>
  <c r="F754"/>
  <c r="F753"/>
  <c r="F749"/>
  <c r="F736"/>
  <c r="F735"/>
  <c r="F737" s="1"/>
  <c r="F731"/>
  <c r="E721"/>
  <c r="E714"/>
  <c r="F718"/>
  <c r="F717"/>
  <c r="F713"/>
  <c r="F700"/>
  <c r="E703"/>
  <c r="E696"/>
  <c r="E685"/>
  <c r="E678"/>
  <c r="E666"/>
  <c r="E660"/>
  <c r="E649"/>
  <c r="E642"/>
  <c r="F639"/>
  <c r="F59" i="53"/>
  <c r="F627" i="35"/>
  <c r="F628" s="1"/>
  <c r="F622"/>
  <c r="F621"/>
  <c r="E630"/>
  <c r="E624"/>
  <c r="F610"/>
  <c r="F609"/>
  <c r="F604"/>
  <c r="F603"/>
  <c r="E613"/>
  <c r="E606"/>
  <c r="E592"/>
  <c r="E584"/>
  <c r="F587"/>
  <c r="F590" s="1"/>
  <c r="F582"/>
  <c r="F583" s="1"/>
  <c r="E574"/>
  <c r="E566"/>
  <c r="F571"/>
  <c r="F570"/>
  <c r="F569"/>
  <c r="F564"/>
  <c r="F563"/>
  <c r="E555"/>
  <c r="E547"/>
  <c r="F552"/>
  <c r="F551"/>
  <c r="F550"/>
  <c r="F545"/>
  <c r="F544"/>
  <c r="E536"/>
  <c r="E528"/>
  <c r="F533"/>
  <c r="F532"/>
  <c r="F531"/>
  <c r="F526"/>
  <c r="F525"/>
  <c r="F512"/>
  <c r="F513"/>
  <c r="F514"/>
  <c r="F511"/>
  <c r="F506"/>
  <c r="F505"/>
  <c r="E517"/>
  <c r="E508"/>
  <c r="F494"/>
  <c r="E497"/>
  <c r="E490"/>
  <c r="E479"/>
  <c r="E472"/>
  <c r="E461"/>
  <c r="E454"/>
  <c r="E443"/>
  <c r="E436"/>
  <c r="E425"/>
  <c r="E417"/>
  <c r="E406"/>
  <c r="E399"/>
  <c r="F377"/>
  <c r="F376"/>
  <c r="F611" l="1"/>
  <c r="F714"/>
  <c r="F755"/>
  <c r="F807"/>
  <c r="F811" s="1"/>
  <c r="F812" s="1"/>
  <c r="F813" s="1"/>
  <c r="F70" i="53" s="1"/>
  <c r="H69" s="1"/>
  <c r="C17" i="52" s="1"/>
  <c r="K17" s="1"/>
  <c r="F806" i="35"/>
  <c r="F786"/>
  <c r="F787" s="1"/>
  <c r="F792" s="1"/>
  <c r="F768"/>
  <c r="F769" s="1"/>
  <c r="F774" s="1"/>
  <c r="F750"/>
  <c r="F751" s="1"/>
  <c r="F732"/>
  <c r="F733" s="1"/>
  <c r="F738" s="1"/>
  <c r="F719"/>
  <c r="F715"/>
  <c r="F605"/>
  <c r="F379"/>
  <c r="F606"/>
  <c r="F607" s="1"/>
  <c r="F612" s="1"/>
  <c r="F623"/>
  <c r="F515"/>
  <c r="F546"/>
  <c r="F547" s="1"/>
  <c r="F548" s="1"/>
  <c r="F553"/>
  <c r="F507"/>
  <c r="F508" s="1"/>
  <c r="F509" s="1"/>
  <c r="F584"/>
  <c r="F585" s="1"/>
  <c r="F591" s="1"/>
  <c r="F565"/>
  <c r="F566" s="1"/>
  <c r="F567" s="1"/>
  <c r="F572"/>
  <c r="F534"/>
  <c r="F527"/>
  <c r="F528" s="1"/>
  <c r="F529" s="1"/>
  <c r="E388"/>
  <c r="E380"/>
  <c r="F383"/>
  <c r="F363"/>
  <c r="E360"/>
  <c r="E368"/>
  <c r="E349"/>
  <c r="E341"/>
  <c r="F320"/>
  <c r="F326"/>
  <c r="F327"/>
  <c r="E330"/>
  <c r="E322"/>
  <c r="E308"/>
  <c r="E301"/>
  <c r="E290"/>
  <c r="E283"/>
  <c r="F280"/>
  <c r="E271"/>
  <c r="E264"/>
  <c r="F248"/>
  <c r="F247"/>
  <c r="F249"/>
  <c r="E253"/>
  <c r="E243"/>
  <c r="E233"/>
  <c r="E226"/>
  <c r="F194"/>
  <c r="E215"/>
  <c r="E208"/>
  <c r="E197"/>
  <c r="E190"/>
  <c r="F187"/>
  <c r="F176"/>
  <c r="F177" s="1"/>
  <c r="E179"/>
  <c r="E173"/>
  <c r="F171"/>
  <c r="F170"/>
  <c r="F154"/>
  <c r="E163"/>
  <c r="E157"/>
  <c r="F141"/>
  <c r="F140"/>
  <c r="E145"/>
  <c r="E134"/>
  <c r="F142"/>
  <c r="F139"/>
  <c r="F138"/>
  <c r="F137"/>
  <c r="F133"/>
  <c r="E125"/>
  <c r="E122"/>
  <c r="F120"/>
  <c r="E113"/>
  <c r="E103"/>
  <c r="F110"/>
  <c r="F111" s="1"/>
  <c r="F112" s="1"/>
  <c r="F100"/>
  <c r="F101" s="1"/>
  <c r="F102" s="1"/>
  <c r="E93"/>
  <c r="E83"/>
  <c r="F90"/>
  <c r="F91" s="1"/>
  <c r="F92" s="1"/>
  <c r="F80"/>
  <c r="F81" s="1"/>
  <c r="F82" s="1"/>
  <c r="E73"/>
  <c r="F70"/>
  <c r="F71" s="1"/>
  <c r="F72" s="1"/>
  <c r="E63"/>
  <c r="E54"/>
  <c r="F51"/>
  <c r="F60"/>
  <c r="F59"/>
  <c r="F58"/>
  <c r="F57"/>
  <c r="F52"/>
  <c r="F50"/>
  <c r="F756" l="1"/>
  <c r="F793"/>
  <c r="F794" s="1"/>
  <c r="F68" i="53" s="1"/>
  <c r="F775" i="35"/>
  <c r="F776" s="1"/>
  <c r="F67" i="53" s="1"/>
  <c r="F757" i="35"/>
  <c r="F758" s="1"/>
  <c r="F66" i="53" s="1"/>
  <c r="G66" s="1"/>
  <c r="H57" s="1"/>
  <c r="F739" i="35"/>
  <c r="F740" s="1"/>
  <c r="F65" i="53" s="1"/>
  <c r="F720" i="35"/>
  <c r="F721" s="1"/>
  <c r="F722" s="1"/>
  <c r="F64" i="53" s="1"/>
  <c r="F380" i="35"/>
  <c r="F381" s="1"/>
  <c r="F516"/>
  <c r="F624"/>
  <c r="F625" s="1"/>
  <c r="F613"/>
  <c r="F614" s="1"/>
  <c r="F58" i="53" s="1"/>
  <c r="F554" i="35"/>
  <c r="F555" s="1"/>
  <c r="F556" s="1"/>
  <c r="F54" i="53" s="1"/>
  <c r="F592" i="35"/>
  <c r="F593" s="1"/>
  <c r="F56" i="53" s="1"/>
  <c r="F573" i="35"/>
  <c r="F574" s="1"/>
  <c r="F575" s="1"/>
  <c r="F55" i="53" s="1"/>
  <c r="F535" i="35"/>
  <c r="F536" s="1"/>
  <c r="F537" s="1"/>
  <c r="F53" i="53" s="1"/>
  <c r="F517" i="35"/>
  <c r="F518" s="1"/>
  <c r="F52" i="53" s="1"/>
  <c r="F359" i="35"/>
  <c r="F172"/>
  <c r="F173" s="1"/>
  <c r="F174" s="1"/>
  <c r="F178" s="1"/>
  <c r="F143"/>
  <c r="F134"/>
  <c r="F135" s="1"/>
  <c r="F121"/>
  <c r="F122" s="1"/>
  <c r="F123" s="1"/>
  <c r="F124" s="1"/>
  <c r="F113"/>
  <c r="F114" s="1"/>
  <c r="F27" i="53" s="1"/>
  <c r="G27" s="1"/>
  <c r="F103" i="35"/>
  <c r="F104" s="1"/>
  <c r="F26" i="53" s="1"/>
  <c r="G26" s="1"/>
  <c r="F53" i="35"/>
  <c r="F93"/>
  <c r="F94" s="1"/>
  <c r="F25" i="53" s="1"/>
  <c r="G25" s="1"/>
  <c r="F83" i="35"/>
  <c r="F84" s="1"/>
  <c r="F73"/>
  <c r="F74" s="1"/>
  <c r="F54"/>
  <c r="F55" s="1"/>
  <c r="F61"/>
  <c r="F179" l="1"/>
  <c r="F180" s="1"/>
  <c r="F33" i="53" s="1"/>
  <c r="G33" s="1"/>
  <c r="F144" i="35"/>
  <c r="F145" s="1"/>
  <c r="F146" s="1"/>
  <c r="F30" i="53" s="1"/>
  <c r="G30" s="1"/>
  <c r="F125" i="35"/>
  <c r="F126" s="1"/>
  <c r="F29" i="53" s="1"/>
  <c r="G29" s="1"/>
  <c r="G28" s="1"/>
  <c r="F23"/>
  <c r="G23" s="1"/>
  <c r="F24"/>
  <c r="G24" s="1"/>
  <c r="F62" i="35"/>
  <c r="F63" s="1"/>
  <c r="F64" s="1"/>
  <c r="F22" i="53" s="1"/>
  <c r="G22" s="1"/>
  <c r="G21" l="1"/>
  <c r="F37" i="35" l="1"/>
  <c r="E43"/>
  <c r="E40"/>
  <c r="F38"/>
  <c r="F36"/>
  <c r="F25"/>
  <c r="F26" s="1"/>
  <c r="F27" s="1"/>
  <c r="E28"/>
  <c r="F28" l="1"/>
  <c r="F29" s="1"/>
  <c r="F18" i="53" s="1"/>
  <c r="F39" i="35"/>
  <c r="F40" s="1"/>
  <c r="F41" s="1"/>
  <c r="F42" s="1"/>
  <c r="G17" i="53" l="1"/>
  <c r="G18"/>
  <c r="F43" i="35"/>
  <c r="F44" s="1"/>
  <c r="F20" i="53" s="1"/>
  <c r="G20" l="1"/>
  <c r="G19"/>
  <c r="H16"/>
  <c r="C13" i="52" s="1"/>
  <c r="F414" i="35" l="1"/>
  <c r="D415"/>
  <c r="F415" s="1"/>
  <c r="D420"/>
  <c r="F420" s="1"/>
  <c r="D421"/>
  <c r="F421" s="1"/>
  <c r="D422"/>
  <c r="F422" s="1"/>
  <c r="F279"/>
  <c r="F281"/>
  <c r="F286"/>
  <c r="F287"/>
  <c r="F261"/>
  <c r="F262"/>
  <c r="F267"/>
  <c r="F268"/>
  <c r="F160"/>
  <c r="F223"/>
  <c r="F224"/>
  <c r="F229"/>
  <c r="F230"/>
  <c r="F657"/>
  <c r="F658"/>
  <c r="F663"/>
  <c r="F640"/>
  <c r="F645"/>
  <c r="F646"/>
  <c r="F487"/>
  <c r="F488"/>
  <c r="F493"/>
  <c r="F469"/>
  <c r="F470"/>
  <c r="F475"/>
  <c r="F476"/>
  <c r="F451"/>
  <c r="F452"/>
  <c r="D457"/>
  <c r="F457" s="1"/>
  <c r="D458"/>
  <c r="F458" s="1"/>
  <c r="F433"/>
  <c r="D434"/>
  <c r="F434" s="1"/>
  <c r="D439"/>
  <c r="F439" s="1"/>
  <c r="D440"/>
  <c r="F440" s="1"/>
  <c r="F396"/>
  <c r="D397"/>
  <c r="F397" s="1"/>
  <c r="D402"/>
  <c r="F402" s="1"/>
  <c r="D403"/>
  <c r="F403" s="1"/>
  <c r="F338"/>
  <c r="F339"/>
  <c r="F344"/>
  <c r="F345"/>
  <c r="F346"/>
  <c r="F318"/>
  <c r="F319"/>
  <c r="F325"/>
  <c r="F298"/>
  <c r="F299"/>
  <c r="F304"/>
  <c r="F305"/>
  <c r="F241"/>
  <c r="F246"/>
  <c r="F250"/>
  <c r="F205"/>
  <c r="F206"/>
  <c r="F211"/>
  <c r="F212"/>
  <c r="F186"/>
  <c r="F189" s="1"/>
  <c r="F193"/>
  <c r="F195" s="1"/>
  <c r="F155"/>
  <c r="F156" s="1"/>
  <c r="F699"/>
  <c r="F701" s="1"/>
  <c r="F694"/>
  <c r="F693"/>
  <c r="F682"/>
  <c r="F681"/>
  <c r="F675"/>
  <c r="F676"/>
  <c r="F321" l="1"/>
  <c r="F322" s="1"/>
  <c r="F282"/>
  <c r="F283" s="1"/>
  <c r="F284" s="1"/>
  <c r="F213"/>
  <c r="F242"/>
  <c r="F243" s="1"/>
  <c r="F244" s="1"/>
  <c r="F328"/>
  <c r="F231"/>
  <c r="F306"/>
  <c r="F404"/>
  <c r="F664"/>
  <c r="F441"/>
  <c r="F416"/>
  <c r="F417" s="1"/>
  <c r="F251"/>
  <c r="F495"/>
  <c r="F288"/>
  <c r="F459"/>
  <c r="F423"/>
  <c r="F347"/>
  <c r="F477"/>
  <c r="F471"/>
  <c r="F472" s="1"/>
  <c r="F473" s="1"/>
  <c r="F269"/>
  <c r="F683"/>
  <c r="F695"/>
  <c r="F696" s="1"/>
  <c r="F697" s="1"/>
  <c r="F435"/>
  <c r="F436" s="1"/>
  <c r="F647"/>
  <c r="F659"/>
  <c r="F660" s="1"/>
  <c r="F661" s="1"/>
  <c r="F161"/>
  <c r="F207"/>
  <c r="F208" s="1"/>
  <c r="F209" s="1"/>
  <c r="F300"/>
  <c r="F301" s="1"/>
  <c r="F302" s="1"/>
  <c r="F398"/>
  <c r="F399" s="1"/>
  <c r="F641"/>
  <c r="F642" s="1"/>
  <c r="F643" s="1"/>
  <c r="F225"/>
  <c r="F226" s="1"/>
  <c r="F227" s="1"/>
  <c r="F366"/>
  <c r="F386"/>
  <c r="F387" s="1"/>
  <c r="F489"/>
  <c r="F490" s="1"/>
  <c r="F491" s="1"/>
  <c r="F340"/>
  <c r="F263"/>
  <c r="F264" s="1"/>
  <c r="F265" s="1"/>
  <c r="F157"/>
  <c r="F158" s="1"/>
  <c r="F13" i="52"/>
  <c r="F677" i="35"/>
  <c r="F453"/>
  <c r="F648" l="1"/>
  <c r="F649" s="1"/>
  <c r="F650" s="1"/>
  <c r="F60" i="53" s="1"/>
  <c r="F289" i="35"/>
  <c r="F290" s="1"/>
  <c r="F291" s="1"/>
  <c r="F437"/>
  <c r="F442" s="1"/>
  <c r="F443" s="1"/>
  <c r="F444" s="1"/>
  <c r="F270"/>
  <c r="F271" s="1"/>
  <c r="F272" s="1"/>
  <c r="F162"/>
  <c r="F163" s="1"/>
  <c r="F164" s="1"/>
  <c r="F232"/>
  <c r="F233" s="1"/>
  <c r="F234" s="1"/>
  <c r="F252"/>
  <c r="F253" s="1"/>
  <c r="F254" s="1"/>
  <c r="F307"/>
  <c r="F308" s="1"/>
  <c r="F309" s="1"/>
  <c r="F496"/>
  <c r="F497" s="1"/>
  <c r="F498" s="1"/>
  <c r="F702"/>
  <c r="F703" s="1"/>
  <c r="F704" s="1"/>
  <c r="F63" i="53" s="1"/>
  <c r="F418" i="35"/>
  <c r="F424" s="1"/>
  <c r="F425" s="1"/>
  <c r="F426" s="1"/>
  <c r="F214"/>
  <c r="F215" s="1"/>
  <c r="F216" s="1"/>
  <c r="F323"/>
  <c r="F329" s="1"/>
  <c r="F330" s="1"/>
  <c r="F331" s="1"/>
  <c r="F665"/>
  <c r="F666" s="1"/>
  <c r="F667" s="1"/>
  <c r="F61" i="53" s="1"/>
  <c r="F388" i="35"/>
  <c r="F389" s="1"/>
  <c r="F478"/>
  <c r="F479" s="1"/>
  <c r="F480" s="1"/>
  <c r="F400"/>
  <c r="F405" s="1"/>
  <c r="F406" s="1"/>
  <c r="F407" s="1"/>
  <c r="K13" i="52"/>
  <c r="H13"/>
  <c r="I13" s="1"/>
  <c r="F341" i="35"/>
  <c r="F342" s="1"/>
  <c r="F348" s="1"/>
  <c r="F190"/>
  <c r="F191" s="1"/>
  <c r="F196" s="1"/>
  <c r="F678"/>
  <c r="F679" s="1"/>
  <c r="F684" s="1"/>
  <c r="F454"/>
  <c r="F455" s="1"/>
  <c r="F460" s="1"/>
  <c r="F360"/>
  <c r="F361" s="1"/>
  <c r="F367" s="1"/>
  <c r="F51" i="53" l="1"/>
  <c r="G51" s="1"/>
  <c r="F48"/>
  <c r="G48" s="1"/>
  <c r="F45"/>
  <c r="G45" s="1"/>
  <c r="F42"/>
  <c r="G42" s="1"/>
  <c r="F38"/>
  <c r="G38" s="1"/>
  <c r="F36"/>
  <c r="G36" s="1"/>
  <c r="F349" i="35"/>
  <c r="F350" s="1"/>
  <c r="F197"/>
  <c r="F198" s="1"/>
  <c r="F35" i="53"/>
  <c r="G35" s="1"/>
  <c r="F685" i="35"/>
  <c r="F686" s="1"/>
  <c r="F62" i="53" s="1"/>
  <c r="F368" i="35"/>
  <c r="F369" s="1"/>
  <c r="F46" i="53"/>
  <c r="G46" s="1"/>
  <c r="F39"/>
  <c r="G39" s="1"/>
  <c r="F32"/>
  <c r="G32" s="1"/>
  <c r="F461" i="35"/>
  <c r="F462" s="1"/>
  <c r="F47" i="53"/>
  <c r="G47" s="1"/>
  <c r="F40"/>
  <c r="G40" s="1"/>
  <c r="F50"/>
  <c r="G50" s="1"/>
  <c r="F37"/>
  <c r="G37" s="1"/>
  <c r="C16" i="52" l="1"/>
  <c r="F43" i="53"/>
  <c r="G43" s="1"/>
  <c r="F34"/>
  <c r="G34" s="1"/>
  <c r="F44"/>
  <c r="G44" s="1"/>
  <c r="F49"/>
  <c r="G49" s="1"/>
  <c r="H41" s="1"/>
  <c r="C15" i="52" s="1"/>
  <c r="K15" l="1"/>
  <c r="F15"/>
  <c r="H15"/>
  <c r="C14"/>
  <c r="H14" s="1"/>
  <c r="H31" i="53"/>
  <c r="F14" i="52"/>
  <c r="K14"/>
  <c r="H16"/>
  <c r="F16"/>
  <c r="K16"/>
  <c r="H71" i="53"/>
  <c r="I18" i="52" l="1"/>
  <c r="H18"/>
  <c r="C19"/>
  <c r="K18"/>
  <c r="F18"/>
  <c r="D15" l="1"/>
  <c r="D14"/>
  <c r="D17"/>
  <c r="D13"/>
  <c r="D16"/>
  <c r="G18"/>
  <c r="J18"/>
  <c r="E18"/>
  <c r="E19" s="1"/>
  <c r="F19"/>
  <c r="G19" l="1"/>
  <c r="J19" s="1"/>
  <c r="D19"/>
  <c r="I19"/>
  <c r="H19"/>
  <c r="K19" s="1"/>
</calcChain>
</file>

<file path=xl/sharedStrings.xml><?xml version="1.0" encoding="utf-8"?>
<sst xmlns="http://schemas.openxmlformats.org/spreadsheetml/2006/main" count="2071" uniqueCount="459">
  <si>
    <t>L</t>
  </si>
  <si>
    <t>Unid: m³</t>
  </si>
  <si>
    <t>PREÇO SUBTOTAL</t>
  </si>
  <si>
    <t>1.1.1</t>
  </si>
  <si>
    <r>
      <t xml:space="preserve">Serviços de impermeabilização de lajes, calhas, rufos e chapins em </t>
    </r>
    <r>
      <rPr>
        <b/>
        <sz val="10"/>
        <rFont val="Times New Roman"/>
        <family val="1"/>
      </rPr>
      <t>manta asfáltica aluminizada 3mm</t>
    </r>
    <r>
      <rPr>
        <sz val="10"/>
        <rFont val="Times New Roman"/>
        <family val="1"/>
      </rPr>
      <t>, estruturada em tercido de poliester e fibra de vidro, aplicada com primer e vulcanizada a quente, cobertura e embeiçamento segundo a boa técnica e as recomendações do fabricante, inclusive materiais e MDO</t>
    </r>
  </si>
  <si>
    <t>1.3.1</t>
  </si>
  <si>
    <t>1.3.2</t>
  </si>
  <si>
    <t>Serviços de reboco/emboço sob alvenaria de tijolos cerâmicos (lajes, plataformas, circulações, calhas, etc), com camada média de 2,5cm, inclusive materiais e MDO</t>
  </si>
  <si>
    <t>Serviços de chapisco sob alvenarias para recebimento de reboco/emboço, inclusive materiais e MDO</t>
  </si>
  <si>
    <t>Serviços de pintura em tinta acrílica para piso, em duas ou mais demãos, inclusive materiais e MDO</t>
  </si>
  <si>
    <t>RESPONSÁVEL:</t>
  </si>
  <si>
    <t>PESO TOTAL</t>
  </si>
  <si>
    <t>MÊS 01</t>
  </si>
  <si>
    <t>MÊS 02</t>
  </si>
  <si>
    <t>MÊS 03</t>
  </si>
  <si>
    <t>SERVIÇOS</t>
  </si>
  <si>
    <t>(R$)</t>
  </si>
  <si>
    <t>(%)</t>
  </si>
  <si>
    <t>%</t>
  </si>
  <si>
    <t>TOTAL MENSAL</t>
  </si>
  <si>
    <t>TOTAL ACUMULADO</t>
  </si>
  <si>
    <t>Serviços de execução de camada de proteção para impermeabilização, com argamassa de cimento e areia média traço 1:4 tipo cimentado rústico (lajes, plataformas, passarelas, calhas e etc), espessura média 3,0cm, inclusive junta de dilatação, materiais e MDO</t>
  </si>
  <si>
    <r>
      <t xml:space="preserve">Serviços de impermeabilização de passarelas, lajes e plataformas em </t>
    </r>
    <r>
      <rPr>
        <b/>
        <sz val="10"/>
        <rFont val="Times New Roman"/>
        <family val="1"/>
      </rPr>
      <t>manta asfáltica de 4mm</t>
    </r>
    <r>
      <rPr>
        <sz val="10"/>
        <rFont val="Times New Roman"/>
        <family val="1"/>
      </rPr>
      <t>, estruturada em tercido de poliester e fibra de vidro, aplicada com primer e vulcanizada a quente, com cobertura e embeiçamento conforme detalhe construtivo, inclusive materiais e MDO</t>
    </r>
  </si>
  <si>
    <t xml:space="preserve">Responsável: </t>
  </si>
  <si>
    <t>kg</t>
  </si>
  <si>
    <t>cj</t>
  </si>
  <si>
    <t>Desc.: Serviços de chapisco sob alvenarias para recebimento de reboco/emboço, inclusive materiais e MDO</t>
  </si>
  <si>
    <t>Desc.: Serviços de reboco/emboço sob alvenaria de tijolos cerâmicos (lajes, plataformas, circulações, calhas, etc), com camada média de 2,5cm, inclusive materiais e MDO</t>
  </si>
  <si>
    <t>Desc.: Serviços de impermeabilização de lajes, calhas, rufos e chapins em manta asfáltica aluminizada 3mm, estruturada em tercido de poliester e fibra de vidro, aplicada com primer e vulcanizada a quente, cobertura e embeiçamento segundo a boa técnica e as recomendações do fabricante, inclusive materiais e MDO</t>
  </si>
  <si>
    <t>Desc.: Serviços de pintura em tinta acrílica para exterior, em duas ou mais demãos, inclusive materiais e MDO</t>
  </si>
  <si>
    <t>Desc.: Serviços de pintura em tinta acrílica para piso, em duas ou mais demãos, inclusive materiais e MDO</t>
  </si>
  <si>
    <t>GL</t>
  </si>
  <si>
    <t>ITEM</t>
  </si>
  <si>
    <t>DISCRIMINAÇÃO</t>
  </si>
  <si>
    <t>UNID.</t>
  </si>
  <si>
    <t>PREÇO UNITÁRIO</t>
  </si>
  <si>
    <t>TOTAL</t>
  </si>
  <si>
    <t>PREÇO TOTAL</t>
  </si>
  <si>
    <t>PODER JUDICIÁRIO</t>
  </si>
  <si>
    <t>FL nº</t>
  </si>
  <si>
    <r>
      <t>LOCAL:</t>
    </r>
    <r>
      <rPr>
        <sz val="11"/>
        <rFont val="Times New Roman"/>
        <family val="1"/>
      </rPr>
      <t xml:space="preserve"> </t>
    </r>
  </si>
  <si>
    <t>DATA:</t>
  </si>
  <si>
    <t xml:space="preserve">Mao de Obra                   </t>
  </si>
  <si>
    <t>Unid</t>
  </si>
  <si>
    <t>Qtde</t>
  </si>
  <si>
    <t>Custo Unit</t>
  </si>
  <si>
    <t>Custo Total</t>
  </si>
  <si>
    <t>H</t>
  </si>
  <si>
    <t>Total</t>
  </si>
  <si>
    <t xml:space="preserve"> </t>
  </si>
  <si>
    <t xml:space="preserve">Encargos Sociais: </t>
  </si>
  <si>
    <t xml:space="preserve">Total Com Encargos </t>
  </si>
  <si>
    <t xml:space="preserve">Materiais                     </t>
  </si>
  <si>
    <t>Preco de Custo</t>
  </si>
  <si>
    <t>Bonificacao</t>
  </si>
  <si>
    <t>Preco de Venda</t>
  </si>
  <si>
    <t>Desc.: Serviços de  bota-fora de entulhos do canteiro de obras, conforme com o plano de destinação dos resíduos sólidos, inclusive transporte vertical e horizontal interno na obra</t>
  </si>
  <si>
    <t>Desc.: Serviços de execução de camada de proteção para impermeabilização, com argamassa de cimento e areia média traço 1:4 tipo cimentado rústico (lajes, plataformas, passarelas, calhas e etc), espessura média 3,0cm, inclusive junta de dilatação, materiais e MDO</t>
  </si>
  <si>
    <t>Desc.: Serviços de impermeabilização de passarelas, lajes e plataformas em manta asfáltica de 4mm, estruturada em tercido de poliester e fibra de vidro, aplicada com primer e vulcanizada a quente, com cobertura e embeiçamento conforme detalhe construtivo, inclusive materiais e MDO</t>
  </si>
  <si>
    <t>m²</t>
  </si>
  <si>
    <t>m³</t>
  </si>
  <si>
    <t>m</t>
  </si>
  <si>
    <t>Unid: m²</t>
  </si>
  <si>
    <t>REPARAÇÃO E CONSERTO DE TELHADOS E ELEMENTOS DE IMPERMEABILIZAÇÃO DA SEDE DA SEÇÃO JUDICIÁRIA DE JÁO PESSOAL</t>
  </si>
  <si>
    <t>JUSTIÇA FEDERAL</t>
  </si>
  <si>
    <t xml:space="preserve"> PROJETO BÁSICO E EXECUTIVO - PFD Nº 21/2019 - SAPE</t>
  </si>
  <si>
    <t>ART/RRT:</t>
  </si>
  <si>
    <t>Rua João Teixeira de Carvalho, 480 - Pedro Gondim, João Pessoa/PB</t>
  </si>
  <si>
    <t>1.0</t>
  </si>
  <si>
    <t>QUANT.</t>
  </si>
  <si>
    <t>2.0</t>
  </si>
  <si>
    <t>2.1</t>
  </si>
  <si>
    <t>3.0</t>
  </si>
  <si>
    <t>4.0</t>
  </si>
  <si>
    <t>Item:  2.1</t>
  </si>
  <si>
    <t>2.2</t>
  </si>
  <si>
    <t>2.3</t>
  </si>
  <si>
    <t>2.4</t>
  </si>
  <si>
    <t>2.5</t>
  </si>
  <si>
    <t>2.6</t>
  </si>
  <si>
    <t>2.7</t>
  </si>
  <si>
    <t>2.8</t>
  </si>
  <si>
    <t>SERVIÇOS PRELIMINARES E DIVERSOS</t>
  </si>
  <si>
    <t>1.1.</t>
  </si>
  <si>
    <t xml:space="preserve">Legalização dos serviços </t>
  </si>
  <si>
    <t>1.2.</t>
  </si>
  <si>
    <t>Administração local</t>
  </si>
  <si>
    <t>1.2.1.</t>
  </si>
  <si>
    <t xml:space="preserve">Equipe técnica de administração local da execução dos serviços </t>
  </si>
  <si>
    <t>Und</t>
  </si>
  <si>
    <t>1.3.</t>
  </si>
  <si>
    <t>1.4.</t>
  </si>
  <si>
    <t>Serviços de isolamento local da área de convivência e trabalho com tapumes de chapa de madeira compensada  E= 6mm, devidamente pinta e sinalizada, inclusive materiais e serviços</t>
  </si>
  <si>
    <t>1.3.3</t>
  </si>
  <si>
    <t>1.3.4</t>
  </si>
  <si>
    <t>1.3.5</t>
  </si>
  <si>
    <t>1.3.6</t>
  </si>
  <si>
    <t>Serviços de instalações provisórias de água da área de convivência e trabalho (Canteiro), inclusive materais e MDO</t>
  </si>
  <si>
    <t>Serviços de instalação/ligação provisória de energia elétrica baixa tensão da área de convivência e trabalho (Canteiro), inclusive materiais e MDO</t>
  </si>
  <si>
    <t>PARÂMETROS TÉCNICOS DE ORÇAMENTAÇÃO</t>
  </si>
  <si>
    <t>ENCARGOS SOCIAIS</t>
  </si>
  <si>
    <t>BDI - BONIFICAÇÃO E DESPESAS E INDERETAS</t>
  </si>
  <si>
    <t>NORMAL</t>
  </si>
  <si>
    <t>DIFER.</t>
  </si>
  <si>
    <t>HORISTA</t>
  </si>
  <si>
    <t>MENSAL.</t>
  </si>
  <si>
    <t>ITEM: 1.1.1</t>
  </si>
  <si>
    <t>UN:  UN</t>
  </si>
  <si>
    <t>UN</t>
  </si>
  <si>
    <t>TAXA DE ART (ANOTAÇÃO DE RESPONSABILIDADE TÉCNICA) - CREA</t>
  </si>
  <si>
    <t xml:space="preserve"> TOTAL </t>
  </si>
  <si>
    <t>PREÇO DE CUSTO</t>
  </si>
  <si>
    <t>BONIFICAÇÃO</t>
  </si>
  <si>
    <t>PREÇO DE VENDA</t>
  </si>
  <si>
    <t>SER.CG: Taxas e emulumentos de regularização da execução dos serviços - CREA</t>
  </si>
  <si>
    <t>UN:  H</t>
  </si>
  <si>
    <t xml:space="preserve">TOTAL </t>
  </si>
  <si>
    <t xml:space="preserve">ENCARGOS SOCIAIS: </t>
  </si>
  <si>
    <t xml:space="preserve">TOTAL COM ENCARGOS </t>
  </si>
  <si>
    <t xml:space="preserve">SER.CG: Equipe técnica de administração local da execução dos serviços </t>
  </si>
  <si>
    <t>ITEM: 1.2.1</t>
  </si>
  <si>
    <t xml:space="preserve">TÉCNICO - 40945/SINAPI </t>
  </si>
  <si>
    <t>ENGENHEIRO DE OBRA  - 02706/SINAPI</t>
  </si>
  <si>
    <t>MESTRE - 03074/ORSE</t>
  </si>
  <si>
    <t>ITEM: 1.3.1</t>
  </si>
  <si>
    <t>UN:  M²</t>
  </si>
  <si>
    <t>PINTOR</t>
  </si>
  <si>
    <t>KG</t>
  </si>
  <si>
    <t>M</t>
  </si>
  <si>
    <t>PREÇOS DE REFERÊNCIA - SINAPI/ORSE - MAI/2019</t>
  </si>
  <si>
    <t>CARPINTEIRO - 01213/SINAPI</t>
  </si>
  <si>
    <t>AUXILIAR - 06117/SINAPI</t>
  </si>
  <si>
    <t>CAL HIDRATADA, DE 1A. QUALIDADE, PARA ARGAMASSA - 01106/SINAPI</t>
  </si>
  <si>
    <t>CHAPA DE MADEIRA COMPENSADA RESINADA PARA FORMA DE CONCRETO, DE *2,2 X 1,1* M, E = 6 MM - 01351/SINAPI</t>
  </si>
  <si>
    <t>SER.CG: SERVIÇO DE ISOLAMENTO LOCAL - TAPUME DE CHAPA DE MADEIRA COMPENSADA, E= 6MM, COM PINTURA A CAL</t>
  </si>
  <si>
    <t>PECA DE MADEIRA NÃO APARELHADA 7,5 X 7,5CM (3X3") MAÇARANDUBA, ANGELIM OU EQUIVALENTE REGIONAL - 04433/SINAPI</t>
  </si>
  <si>
    <t>PREGO DE AÇO POLIDO COM CABECA 18 X 27 (2 1/2 x 10) - 05061/SINAPI</t>
  </si>
  <si>
    <t>ITEM: 1.3.2</t>
  </si>
  <si>
    <t>SER.CG: Serviços de instalação/ligação provisória de energia elétrica baixa tensão da área de convivência e trabalho (Canteiro), inclusive materiais e MDO</t>
  </si>
  <si>
    <t>Ligação Predial de Água em Mureta de Concreto, com Fornecimento de Material, exceto Mureta e Hidrômetro - 06084/ORSE</t>
  </si>
  <si>
    <t>ITEM: 1.3.3</t>
  </si>
  <si>
    <t>ITEM: 1.3.4</t>
  </si>
  <si>
    <t>Entrada provisoria de energia eletrica aerea trifasica 40a em poste madeira - 41598/ORSE</t>
  </si>
  <si>
    <t>SER.CG: Aluguel de container para esquitório/almoxarifado, contendo banheiro, com dimensões (L x C x H) de 2,20 x 6,20 x 2,50m, inclusive instalações elétricas e hidrossanitárias</t>
  </si>
  <si>
    <t>Aluguel de container para almoxarifado, contendo banheiro, com dimensões (L x C x H) de 2,20 x 6,20 x 2,50m, inclusive instalações elétricas e hidrossanitárias</t>
  </si>
  <si>
    <t>Locação de container - Almoxarifado com banheiro - 6,00 x 2,30m - 04654/ORSE</t>
  </si>
  <si>
    <t>Aluguel de container para instalações sanitárias da área de convivência e trabalho com dimensões (L x C x H) de 2,20 x 4,30 x 2,50M, módulo contendo 2 vasos sanitários, 1 lavatório, 1 mictório e 4 chuveiros, inclusive as instalações elétricas e hidrossanitárias</t>
  </si>
  <si>
    <t>ITEM: 1.3.5</t>
  </si>
  <si>
    <t>ITEM: 1.3.6</t>
  </si>
  <si>
    <t>SER.CG: Aluguel de container para instalações sanitárias da área de convivência e trabalho com dimensões (L x C x H) de 2,20 x 4,30 x 2,50M, módulo contendo 2 vasos sanitários, 1 lavatório, 1 mictório e 4 chuveiros, inclusive as instalações elétricas e hidrossanitárias</t>
  </si>
  <si>
    <t>Locação de container - Banheiro com chuveiros e vasos - 4,30 x 2,30m - 04656/ORSE</t>
  </si>
  <si>
    <t>Aluguel de container para refeitório com dimensões (L x C x H) de 2,20 x 6,20 x 2,50m, sem banheiro, inclusive instalações elétricas e hidrossanitárias</t>
  </si>
  <si>
    <t>Locação de container - Refeitório sem banheiro - 6,00 x 2,30m - 04659/ORSE</t>
  </si>
  <si>
    <t>SERVIÇOS DE ACABAMENTO E PINTURA EM GERAL</t>
  </si>
  <si>
    <t>Manutenção da área de convivênica e trabalho - CANTEIRO</t>
  </si>
  <si>
    <t>Área de convivência e trabalho - CANTEIRO</t>
  </si>
  <si>
    <t>Taxas e emulumentos de regularização da execução dos serviços - CREA.</t>
  </si>
  <si>
    <t>1.4.2</t>
  </si>
  <si>
    <t>1.4.1</t>
  </si>
  <si>
    <t>ITEM: 1.4.1</t>
  </si>
  <si>
    <t>Serviços de limpeza permanente do cateiro e locais de execução dos serviços</t>
  </si>
  <si>
    <t>SER.CG: Serviços de limpeza permanente do cateiro e locais de execução dos serviços</t>
  </si>
  <si>
    <t>SERVENTE  - 00068/SINAPI</t>
  </si>
  <si>
    <t>Fornecimento e utilização de máquinas, equipamentos e ferramentas</t>
  </si>
  <si>
    <t>ITEM: 1.4.2</t>
  </si>
  <si>
    <t>SER.CG: Fornecimento e utilização de máquinas, equipamentos e ferramentas</t>
  </si>
  <si>
    <t>Furadeira industrial - 04983/ORSE</t>
  </si>
  <si>
    <t>UN:  UM</t>
  </si>
  <si>
    <t>Serra circular - 04183/ORSE</t>
  </si>
  <si>
    <t>m/mês</t>
  </si>
  <si>
    <t>Andaime - 04982/ORSE</t>
  </si>
  <si>
    <t>Carro de mão - 02711/SINAPI</t>
  </si>
  <si>
    <t xml:space="preserve">Pá quadrada - 10788/ORSE </t>
  </si>
  <si>
    <t>Enxada com cabo - 38403/SINAPI</t>
  </si>
  <si>
    <t>Serviços de retirada de mantas aluminizadas existentes, inclusive transporte interno de entulhos</t>
  </si>
  <si>
    <t>Serviços de desmontagem e remoção de coberturas em telhas de fibrocimento/metálicas existente, inclusive transporte interno de entulhos</t>
  </si>
  <si>
    <t>Serviços de limpeza de entulhos das lajes e elementos de cobertura, inclusive transporte interno de entulhos</t>
  </si>
  <si>
    <t>Serviços de  bota-fora de entulhos do canteiro do tipo tira-entulho, conforme com o plano de destinação dos resíduos sólidos</t>
  </si>
  <si>
    <t>SERVIÇOS DE DEMOLIÇÕES, REMOÇÕES E DEMONTAGENS</t>
  </si>
  <si>
    <t>Desc.: Serviços de desmontagem e remoção de coberturas em telhas de fibrocimento/metálicas existente, inclusive transporte interno de entulhos</t>
  </si>
  <si>
    <t>CARPINTEIRO - 00051/ORSE</t>
  </si>
  <si>
    <t>6,41</t>
  </si>
  <si>
    <t>0,10</t>
  </si>
  <si>
    <t>Item:  2.2</t>
  </si>
  <si>
    <t>PEDREIRO - 04750/SINAPI</t>
  </si>
  <si>
    <t>Desc.: Serviços de retirada de mantas aluminizadas existentes, inclusive transporte interno de entulhos</t>
  </si>
  <si>
    <t>Item:  2.3</t>
  </si>
  <si>
    <t>Item:  2.4</t>
  </si>
  <si>
    <t>2.9</t>
  </si>
  <si>
    <t>Talhadeira chata 10" - 04728/ORSE</t>
  </si>
  <si>
    <t>UM</t>
  </si>
  <si>
    <t>Marreta 1/2 KG com cabo - 11264/ORSE</t>
  </si>
  <si>
    <t>Item:  2.5</t>
  </si>
  <si>
    <t>Unid: m</t>
  </si>
  <si>
    <t>Um</t>
  </si>
  <si>
    <t>Item:  2.6</t>
  </si>
  <si>
    <t>Serviços de desmontagem e retirada de elementos estruturantes da cobertura (emaderamento) danificados, inclusive transporte interno de entulhos</t>
  </si>
  <si>
    <t>Serviços de demolição e retirada de reboco/emboço de alvenaria, inclusive transporte interno de entulhos</t>
  </si>
  <si>
    <t>Serviços de demolição e retirada da camada de proteção e mantas de lajes impermeabilizadas, inclusive transporte interno de entulho</t>
  </si>
  <si>
    <t>Desc.: Serviços de demolição e retirada de reboco/emboço de alvenaria, inclusive transporte interno de entulhos</t>
  </si>
  <si>
    <t>Desc.: Serviços de demolição e retirada da camada de proteção e mantas de lajes impermeabilizadas, inclusive transporte interno de entulho</t>
  </si>
  <si>
    <t>Desc.: Serviços de desmontagem e retirada dos elementos estruturantes da cobertura (emaderamento) danificados, inclusive transporte vertical e horizontal</t>
  </si>
  <si>
    <t>Desc.: Serviços de demolição e retirada de pilaretes da estruturantes, rugos, chapins e outras estruturas de alvenaria/concreto denificadas, inclusive transporte interno de entulhos</t>
  </si>
  <si>
    <t>Serviços de demolição e retirada de pilaretes da estruturantes, rugos, chapins e outras estruturas de alvenaria/concreto denificadas, inclusive transporte interno de entulhos</t>
  </si>
  <si>
    <t>Martelo com unha - 11244/ORSE</t>
  </si>
  <si>
    <t>Marreta 1 KG com cabo - 04729/ORSE</t>
  </si>
  <si>
    <t>Pontalete de aço galvanizado 1 1/2" - 09450/ORSE</t>
  </si>
  <si>
    <t>Item:  2.7</t>
  </si>
  <si>
    <t>Desc.: Serviços de limpeza de entulhos das lajes e elementos de cobertura, inclusive transporte interno de entulhos</t>
  </si>
  <si>
    <t>Serviços de desmontagem e remoção de estrutura metálicas/carcaças de máquinas danificados, inclusive transporte interno de entulhos</t>
  </si>
  <si>
    <t>Kg</t>
  </si>
  <si>
    <t>Item: 2.8</t>
  </si>
  <si>
    <t>Desc.: Serviços de desmontagem e remoção de estrutura metálicas/carcaças de máquinas danificados, inclusive transporte interno de entulhos</t>
  </si>
  <si>
    <t>Unid: KG</t>
  </si>
  <si>
    <t>SERRALHEIRO - 06110/SINAPI</t>
  </si>
  <si>
    <t>AJUDANTE DE SERRALHEIRO - 00252/SINAPI</t>
  </si>
  <si>
    <t>Locação de máquina lixadeira industrial - 04182/ORSE</t>
  </si>
  <si>
    <t>h</t>
  </si>
  <si>
    <t>Disco de para ferro - 06789/ORSE</t>
  </si>
  <si>
    <t>Item:  2.9</t>
  </si>
  <si>
    <t>Locação de caixa coletora de entulho com capacidade de 5m³ - 07962/ORSE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</si>
  <si>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</si>
  <si>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</si>
  <si>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</si>
  <si>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</si>
  <si>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</si>
  <si>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</si>
  <si>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</si>
  <si>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</si>
  <si>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</si>
  <si>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</si>
  <si>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SERVIÇOS DE REPARAÇÃO E CONSERTO DE COBERTURA E IMPERMEABILIZAÇÕES</t>
  </si>
  <si>
    <t>SERVIÇOS DE REPARAÇÃO E CONSERTO DE COBERTURAS E IMPERMEABILIZAÇÕES</t>
  </si>
  <si>
    <t>Madeira maçaranduba serrada - 01561/ORSE</t>
  </si>
  <si>
    <t>Disco de corte - 03510/ORSE</t>
  </si>
  <si>
    <t>Desc.: Serviços de fornecimento e instalação de estrutura em madeira (maçaranduba) para apoio do telhamento, inclusive transporte interno, elementos de fixação e MDO de montagem</t>
  </si>
  <si>
    <t>Serviços de fornecimento e instalação de estrutura em madeira (maçaranduba) com linha 3x4" e pontaletes para reforço da estrutua de apoio do telhamento com telhas onduladas tipo fibrocimento, inclusive transporte interno, elementos de fixação e MDO de montagem</t>
  </si>
  <si>
    <t>Item:  3.1</t>
  </si>
  <si>
    <t>Item:  3.2</t>
  </si>
  <si>
    <t>Telha fibrocimento ondulada 6mm - 2,44 x 1,10m - 07194/SINAPI</t>
  </si>
  <si>
    <t>Conjunto arruelas de vedação 5/16" para telha fibrocimento - 016607/SINAPI</t>
  </si>
  <si>
    <t>Parafuso zincado rosca soberba 5/16" x 110mm p/ te - 04299/SINAPI</t>
  </si>
  <si>
    <t>Item:  3.3</t>
  </si>
  <si>
    <t>Concreto armado fck=15Mpa fabricado na obra, adensado e lançado para uso geral, com formas planas em compensado</t>
  </si>
  <si>
    <t>Desc.: Serviço de fornecimento e aplicação de chapim pre-moldados para aplicação sobre alvenarias de muretas e platimbadas da cobertura, inclusive materiais e MDO</t>
  </si>
  <si>
    <t>Item:  3.4</t>
  </si>
  <si>
    <t>3.11</t>
  </si>
  <si>
    <t>3.12</t>
  </si>
  <si>
    <t>3.13</t>
  </si>
  <si>
    <t>Serviços de confecção de alvenaria em tijolo cerâmico furado 9 x 19 x 19cm, inclusive materiais e MDO</t>
  </si>
  <si>
    <t>Desc.: Serviços de fornecimento e instalação de cobertura em telha ondulada tipo fibrocimento espessura 6mm, inclusive elementos de fixação, materiais e MDO</t>
  </si>
  <si>
    <t>Serviços de fornecimento e instalação de cobertura em telha ondulada tipo fibrocimento espessura 6mm, inclusive elementos de fixação, materiais e MDO</t>
  </si>
  <si>
    <t>Serviços de fornecimento e instalação de forro em PVC para cobertura do estacionamento, inclusive materiais de fixação e MDO</t>
  </si>
  <si>
    <t>Serviços de fornecimento e instalação de cabamento para cobertura metálica de estacionamento ACM, inclusive materiais de fixação e MDO</t>
  </si>
  <si>
    <t>Item:  3.5</t>
  </si>
  <si>
    <t>Areia média - 000370/SINAPI</t>
  </si>
  <si>
    <t>Cimento Portland comum CP I-32 - 01379/SINAPI</t>
  </si>
  <si>
    <t>Item:  3.6</t>
  </si>
  <si>
    <t>Cal hidratada - 01106/SINAPI</t>
  </si>
  <si>
    <t>Desc.: Serviços de execução de camada de regularização com argamassa de cimento e areia média (1:5), espessura média 1,5cm (lajes, plataformas, passarelas, calhas e etc), inclusive materiais e MDO</t>
  </si>
  <si>
    <t>Item:  3.7</t>
  </si>
  <si>
    <t>Serviços de execução de camada de regularização com argamassa de cimento e areia média (1:5), espessura média 1,5cm (lajes, plataformas, passarelas, calhas e etc), inclusive materiais e MDO</t>
  </si>
  <si>
    <t>Item:  3.8</t>
  </si>
  <si>
    <t>Item:  3.9</t>
  </si>
  <si>
    <t>Manta impermeabilizante a base de asfalto modificado c/ polimeros de app tipo torodim 4mm viapol ou equiv - 04015/SINAPI</t>
  </si>
  <si>
    <t>Emulprimer - tinta primária betuminosa em suspensão aquosa - 10452/ORSE</t>
  </si>
  <si>
    <t>Item:  3.10</t>
  </si>
  <si>
    <t>IMPERMEABILIZADOR - 12873/SINAPI</t>
  </si>
  <si>
    <t>Manta asfáltica elastomérica em poliester aluminizada 3mm - 11621/SINAPI</t>
  </si>
  <si>
    <t>M3</t>
  </si>
  <si>
    <t>UN: m²</t>
  </si>
  <si>
    <t>Item: 3.11</t>
  </si>
  <si>
    <t>SER.CG: Serviços de confecção de alvenaria em tijolo cerâmico furado 9 x 19 x 19cm, inclusive materiais e MDO</t>
  </si>
  <si>
    <t>Bloco cerâmico (alvenaria de vedação), 8 furos, de 9 X 19 X 19 CM - 07271/SINAPI</t>
  </si>
  <si>
    <t>Desc.: Serviço de fabricação e aplicação de chapim em concreto armado de (35 a 40) x 12 cm para aplicação sobre alvenarias de muretas e platimbadas da cobertura, inclusive materiais e MDO</t>
  </si>
  <si>
    <t>Item:  3.12</t>
  </si>
  <si>
    <t>Serviço de fabricação e aplicação de chapim em concreto armado de (35 a 40) x 12 cm para aplicação sobre alvenarias de muretas e platimbadas da cobertura, inclusive materiais e MDO</t>
  </si>
  <si>
    <t>Telha alumínio ondulada e = 0.6mm - 07239/SINAPI</t>
  </si>
  <si>
    <t>Conjunto arruelas de vedação 5/16"  - 016607/SINAPI</t>
  </si>
  <si>
    <t>Parafuso zincado rosca soberba 5/16" x 110mm - 04299/SINAPI</t>
  </si>
  <si>
    <t>3.14</t>
  </si>
  <si>
    <t>3.15</t>
  </si>
  <si>
    <t>Telha translúcida em fibra de vidro e = 1,5mm - 04911/ORSE</t>
  </si>
  <si>
    <t>Serviços de fornecimento e instalação de cobertura em telha translúcida em polietileno, inclusive elementos de fixação, materiais e MDO</t>
  </si>
  <si>
    <t>Serviços de fornecimento e instalação de cobertura em telha metálica em alumíno, inclusive elementos de fixação, materiais e MDO</t>
  </si>
  <si>
    <t>Desc.: Serviços de fornecimento e instalação de cobertura em telha translúcida em polietileno, inclusive elementos de fixação, materiais e MDO</t>
  </si>
  <si>
    <t>Desc.: Serviços de fornecimento e instalação de cobertura em telha metálica em alumíno, inclusive elementos de fixação, materiais e MDO</t>
  </si>
  <si>
    <t>Serviços aplicação de fundo selador acrílico para exterior, inclusive materiais e MDO</t>
  </si>
  <si>
    <t>Serviços de pintura em tinta acrílica para exterior, em duas, para meretas, platimbandas, muros e alvenarias externas em geral, inclusive materiais e MDO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</si>
  <si>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</si>
  <si>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</si>
  <si>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</si>
  <si>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</si>
  <si>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</si>
  <si>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</si>
  <si>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</si>
  <si>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</si>
  <si>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</si>
  <si>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Serviços de emassamento em massa corrida para tetos e paredes duas demãos e lixamento, inclusive materiais e MDO</t>
  </si>
  <si>
    <t>Serviços de pintura em tinta PVA para interior, em duas demãos, para tetos e alvenarias em geral, inclusive materiais e MDO</t>
  </si>
  <si>
    <t>5.0</t>
  </si>
  <si>
    <t>SERVIÇOS FINAIS</t>
  </si>
  <si>
    <t>5.1</t>
  </si>
  <si>
    <t>Serviços de fornecimento e instalação de terças metálicas em perfil UDC enrijecido 10 x 5 x 0,17 CM - E = 2mm, inclusive materiais e MDO</t>
  </si>
  <si>
    <t>Item:  3.13</t>
  </si>
  <si>
    <t>Item:  3.14</t>
  </si>
  <si>
    <t>Desc.: Serviços de fornecimento e instalação de terças metálicas em perfil UDC enrijecido 10 x 5 x 0,17 CM - E = 2mm, inclusive materiais e MDO</t>
  </si>
  <si>
    <t>Serviços de fornecimento e instalação de forro de gesso acartonado para recomposição de área danificadas, inclusive materiais e MDO</t>
  </si>
  <si>
    <t>Serviços de fornecimento e instalação ralo semiesférico em ferro fundido para lajes, inclusive materiais e MDO</t>
  </si>
  <si>
    <t>Perfil U enrijecido de aço - 40536/SINAPI</t>
  </si>
  <si>
    <t>SOLDADOR - 00069/ORSE</t>
  </si>
  <si>
    <t>Aluguel máquina de solda - 02474/ORSE</t>
  </si>
  <si>
    <t>Eletrodo solda elétrica - 10257/ORSE</t>
  </si>
  <si>
    <t>Item:  3.15</t>
  </si>
  <si>
    <t>Desc.: Serviços de fornecimento e instalação ralo semiesférico em ferro fundido para lajes, inclusive materiais e MDO</t>
  </si>
  <si>
    <t>ENCANADOR - 02696/SINAPI</t>
  </si>
  <si>
    <t>Ralo fofo semiesferico de 100mm - 11708/SINAPI</t>
  </si>
  <si>
    <t>Serviços de fornecimente e assentamento de rufos e outros elementos em concreto armado fck=15Mpa, conforme detalhes executivos, prescrições normativas e padrão local, inclusive materiais e MDO</t>
  </si>
  <si>
    <t>18L</t>
  </si>
  <si>
    <t>SER.CG: Serviços de emassamento em massa corrida para tetos e paredes duas demãos e lixamento, inclusive materiais e MDO</t>
  </si>
  <si>
    <t>PINTOR - 04783/SINAPI</t>
  </si>
  <si>
    <t>AJUDANTE DE PINTOR - 34466/SINAPI</t>
  </si>
  <si>
    <t>MASSA CORRIDA PVA PARA PAREDES INTERNAS - 04051/SINAPI</t>
  </si>
  <si>
    <t>LIXA EM FOLHA PARA PAREDE OU MADEIRA, NUMERO 120 (COR VERMELHA) - 03767/SINAPI</t>
  </si>
  <si>
    <t>Serviços de aplicação de fundo selador PVA para tetos e paredes internas um demão, inclusive materiais e MDO</t>
  </si>
  <si>
    <t>SER.CG: Serviços aplicação de fundo selador acrílico para exterior, inclusive materiais e MDO</t>
  </si>
  <si>
    <t>Item 4.1</t>
  </si>
  <si>
    <t>Item: 4.2</t>
  </si>
  <si>
    <t>SELADOR ACRILICO - 06085/SINAPI</t>
  </si>
  <si>
    <t>Serviços de fornecimento e instalação de porta em alumínio natural tipo veneziada, inclusive ferragens, materiais e MDO</t>
  </si>
  <si>
    <t>Item:  4.3</t>
  </si>
  <si>
    <t>Tinta latex acrílica premium - 02215/ORSE</t>
  </si>
  <si>
    <t>4.10</t>
  </si>
  <si>
    <t>4.11</t>
  </si>
  <si>
    <t>Item: 4.4</t>
  </si>
  <si>
    <t>Tinta acrílica para piso - 07347/SINAPI</t>
  </si>
  <si>
    <t>Item:  4.5</t>
  </si>
  <si>
    <t>SELADOR LATEX PVA - 06090/SINAPI</t>
  </si>
  <si>
    <t>Item:  4.6</t>
  </si>
  <si>
    <t>Desc.: Serviços de aplicação de fundo selador PVA para tetos e paredes internas um demão, inclusive materiais e MDO</t>
  </si>
  <si>
    <t>Desc.: Serviços de pintura em tinta PVA para interior, em duas demãos, para tetos e alvenarias em geral, inclusive materiais e MDO</t>
  </si>
  <si>
    <t>TINTA LATEX PVA - 02232/ORSE</t>
  </si>
  <si>
    <t>Item:  4.7</t>
  </si>
  <si>
    <t>Desc.: Serviços de fornecimento e instalação de forro de gesso acartonado para recomposição de área danificadas, inclusive materiais e MDO</t>
  </si>
  <si>
    <t>Forro de gesso acartonado, acabamento em filme PVC, placa 625 x 625mm - 10652/ORSE</t>
  </si>
  <si>
    <t>Item:  4.8</t>
  </si>
  <si>
    <t>Desc.: Serviços de fornecimento e instalação de forro em PVC para cobertura do estacionamento, inclusive materiais de fixação e MDO</t>
  </si>
  <si>
    <t>Forro de PVC em réguas de 10 ou 20cm, aplicado, inclusive estrutura para fixação - 04449/ORSE</t>
  </si>
  <si>
    <t>Item:  4.9</t>
  </si>
  <si>
    <t>Desc.: Serviços de fornecimento e instalação de cabamento para cobertura metálica de estacionamento ACM, inclusive materiais de fixação e MDO</t>
  </si>
  <si>
    <t>Item:  4.10</t>
  </si>
  <si>
    <t>Desc.: Serviços de fornecimento e instalação de porta em alumínio natural tipo veneziada, inclusive ferragens, materiais e MDO</t>
  </si>
  <si>
    <t>Porta ou janela em alumínio, cor N/P/B, tipo veneziana, de abrir ou correr, completa inclusive caixilhos, dobradiças e fechadura - 11948/ORSE</t>
  </si>
  <si>
    <t>Item:  4.11</t>
  </si>
  <si>
    <t xml:space="preserve">Serviços de confecção e instalação de escadas tipo marinheiro em aço galvanizado completas conforme detalhes, inclusive materiais e MDO </t>
  </si>
  <si>
    <t xml:space="preserve">Desc.: Serviços de confecção e instalação de escadas tipo marinheiro em aço galvanizado completas conforme detalhes, inclusive materiais e MDO </t>
  </si>
  <si>
    <t>Escada marinheiro com guarda corpo, L=45cm, executada em barras chata galvanizada 1 1/4" x 5/16", e guarda corpo d=65cm em barra chata galv.d=1"x1/8", sendo degraus em barra red. d=5/8", espaçados de 30cm, inclusive lixamento e pintura, fornec e inst - 09713/ORSE</t>
  </si>
  <si>
    <t>Desmobilização, transporte de equipamentos e materiais e limpeza geral</t>
  </si>
  <si>
    <t>Item: 5.1</t>
  </si>
  <si>
    <t>SER.CG: Desmobilização, transporte de equipamentos e materiais e limpeza geral</t>
  </si>
  <si>
    <t xml:space="preserve">UN: Und </t>
  </si>
  <si>
    <t>CAMINHÃO BASCULANTE 6,0M3/9T - 02451/ORSE</t>
  </si>
  <si>
    <t>09 de agosto de 2019</t>
  </si>
  <si>
    <t xml:space="preserve">Seção Judiciária na PB </t>
  </si>
  <si>
    <r>
      <t xml:space="preserve">JUSTIÇA FEDERAL                                                                                                           </t>
    </r>
    <r>
      <rPr>
        <b/>
        <sz val="10"/>
        <color indexed="12"/>
        <rFont val="Times New Roman"/>
        <family val="1"/>
      </rPr>
      <t xml:space="preserve"> </t>
    </r>
  </si>
  <si>
    <r>
      <rPr>
        <b/>
        <sz val="12"/>
        <color rgb="FF002060"/>
        <rFont val="Times New Roman"/>
        <family val="1"/>
      </rPr>
      <t>ANEXO VI -</t>
    </r>
    <r>
      <rPr>
        <sz val="12"/>
        <color rgb="FF002060"/>
        <rFont val="Times New Roman"/>
        <family val="1"/>
      </rPr>
      <t xml:space="preserve"> </t>
    </r>
    <r>
      <rPr>
        <b/>
        <sz val="12"/>
        <color rgb="FF002060"/>
        <rFont val="Times New Roman"/>
        <family val="1"/>
      </rPr>
      <t>CRONOGRAMA FÍSICO-FINANCEIRO</t>
    </r>
  </si>
  <si>
    <t>PLANILHA ORÇAMENTÁRIA GERAL</t>
  </si>
  <si>
    <t>ANEXO V -PROJETO DE ORÇAMENTAÇÃO - ORÇAMENTO-BASE</t>
  </si>
  <si>
    <t>PLANILHA DE COMPOSIÇÕES UNITÁRIAS</t>
  </si>
  <si>
    <t xml:space="preserve">Arq. Izabelle Lira/         Engº Civil Jorge </t>
  </si>
  <si>
    <t xml:space="preserve">Seção Judiciária da PB                                                                                                             </t>
  </si>
  <si>
    <t>Arq. Izabella Lira</t>
  </si>
  <si>
    <t>Revestimento metálico em alumínio composto (Alucobond), e=0,3mm, pintura Kaynar 500 composta por seis camadas, inclusive estrutura metálica auxiliar em perfil de viga "U" de 2" - fornecimento e montagem - 05057/ORSE</t>
  </si>
  <si>
    <t>COMPOSIÇÃO DE ENCARGOS SOCIAIS E OBRIGAÇÕES TRABALHISTAS</t>
  </si>
  <si>
    <t>HORAS NORMAIS</t>
  </si>
  <si>
    <t>GRUPO A</t>
  </si>
  <si>
    <t>A1</t>
  </si>
  <si>
    <t>INSS</t>
  </si>
  <si>
    <t>A2</t>
  </si>
  <si>
    <t>SESI ou SESC</t>
  </si>
  <si>
    <t>A3</t>
  </si>
  <si>
    <t>SENAI ou SENAC</t>
  </si>
  <si>
    <t>A4</t>
  </si>
  <si>
    <t>INCRA</t>
  </si>
  <si>
    <t>A5</t>
  </si>
  <si>
    <t>Salário Educação</t>
  </si>
  <si>
    <t>A6</t>
  </si>
  <si>
    <t>Seguro Acidente do Trabalho/SAT/INSS</t>
  </si>
  <si>
    <t>A7</t>
  </si>
  <si>
    <t>FGTS</t>
  </si>
  <si>
    <t>A8</t>
  </si>
  <si>
    <t>SEBRAE</t>
  </si>
  <si>
    <t>A9</t>
  </si>
  <si>
    <t>SECONCI</t>
  </si>
  <si>
    <t>Total do Primeiro Grupo</t>
  </si>
  <si>
    <t>GRUPO B</t>
  </si>
  <si>
    <t>B1</t>
  </si>
  <si>
    <t>Repouso Semanal Remunerado</t>
  </si>
  <si>
    <t>B2</t>
  </si>
  <si>
    <t>Feriados</t>
  </si>
  <si>
    <t>B3</t>
  </si>
  <si>
    <t>Auxílio Doença</t>
  </si>
  <si>
    <t>B4</t>
  </si>
  <si>
    <t>13° Salário</t>
  </si>
  <si>
    <t>B5</t>
  </si>
  <si>
    <t>Licença Paternidade</t>
  </si>
  <si>
    <t>B6</t>
  </si>
  <si>
    <t>Faltas Legais</t>
  </si>
  <si>
    <t>B7</t>
  </si>
  <si>
    <t>Dias de Chuva</t>
  </si>
  <si>
    <t>B8</t>
  </si>
  <si>
    <t>Acidentes de Trabalho</t>
  </si>
  <si>
    <t>B9</t>
  </si>
  <si>
    <t>Férias</t>
  </si>
  <si>
    <t>B10</t>
  </si>
  <si>
    <t>Salário Maternidade</t>
  </si>
  <si>
    <t>Total do Segundo Grupo</t>
  </si>
  <si>
    <t>GRUPO C</t>
  </si>
  <si>
    <t>C1</t>
  </si>
  <si>
    <t>Aviso Prévio Indenizado</t>
  </si>
  <si>
    <t>C2</t>
  </si>
  <si>
    <t>Aviso Prévio Trabalho</t>
  </si>
  <si>
    <t>C3</t>
  </si>
  <si>
    <t>Férias Idenizadas</t>
  </si>
  <si>
    <t>C4</t>
  </si>
  <si>
    <t>Depósito Rescisão Sem Justa Causa</t>
  </si>
  <si>
    <t>C5</t>
  </si>
  <si>
    <t>Idenização Adicional</t>
  </si>
  <si>
    <t>Total do Terceiro Grupo</t>
  </si>
  <si>
    <t>GRUPO D</t>
  </si>
  <si>
    <t>D1</t>
  </si>
  <si>
    <t>Incidência dos Encargos do Grupo A sobre os itens do Grupo B</t>
  </si>
  <si>
    <t>D2</t>
  </si>
  <si>
    <t>Reincidência de Grupo A sobre o Aviso Prévio Trabalhado e Reincidência  do FGTS sobre Aviso Prévio Indenizado</t>
  </si>
  <si>
    <t>Total do quarto grupo</t>
  </si>
  <si>
    <t>GRUPO E</t>
  </si>
  <si>
    <t>E</t>
  </si>
  <si>
    <t>Total dos Encargos Sociais Complementares</t>
  </si>
  <si>
    <t>Total do quinto grupo</t>
  </si>
  <si>
    <t>TOTAL GERAL ENCARGOS SOCIAIS</t>
  </si>
  <si>
    <t xml:space="preserve">OBRA: EDIFÍCIO ANEXO DA SEÇÃO JUDICIÁRIA EM JOÃO PESSOA – PB </t>
  </si>
  <si>
    <t>PLANILHA DE COMPOSIÇÃO DE BDI - OBRAS CIVIS</t>
  </si>
  <si>
    <t>OBRAS CIVIS</t>
  </si>
  <si>
    <t>A</t>
  </si>
  <si>
    <t>Administração Central</t>
  </si>
  <si>
    <t>Riscos</t>
  </si>
  <si>
    <t>Seguro de Risco de Engenharia e Garantias</t>
  </si>
  <si>
    <t>B</t>
  </si>
  <si>
    <t>Despesas Financeiras</t>
  </si>
  <si>
    <t>C</t>
  </si>
  <si>
    <t>Lucro Bruto</t>
  </si>
  <si>
    <t>PIS</t>
  </si>
  <si>
    <t>COFINS</t>
  </si>
  <si>
    <t>ISS</t>
  </si>
  <si>
    <t>DESONERAÇÃO DO INSS (CPRB)</t>
  </si>
  <si>
    <t>BDI</t>
  </si>
  <si>
    <t>BDI = ((1+A)x(1+B)x(1+C)/(1-D))-1)*100</t>
  </si>
  <si>
    <t>TODAS AS INFORMAÇÕES CONFORME ACORDÃO 2369/2011 E ACORDÃO 2622/2013</t>
  </si>
  <si>
    <t>ISS adotado conforme artigo de Lei da Prefeitura Municipal da região de execução dos serviços.</t>
  </si>
</sst>
</file>

<file path=xl/styles.xml><?xml version="1.0" encoding="utf-8"?>
<styleSheet xmlns="http://schemas.openxmlformats.org/spreadsheetml/2006/main">
  <numFmts count="2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mmmm\-yy"/>
    <numFmt numFmtId="167" formatCode="mmm/yyyy"/>
    <numFmt numFmtId="168" formatCode="#,##0.000"/>
    <numFmt numFmtId="169" formatCode="#,##0.0000"/>
    <numFmt numFmtId="170" formatCode="&quot;R$ &quot;#,##0.00"/>
    <numFmt numFmtId="171" formatCode="_(* #,##0.00_);_(* \(#,##0.00\);_(* \-??_);_(@_)"/>
    <numFmt numFmtId="172" formatCode="#,##0.00&quot; &quot;;&quot; (&quot;#,##0.00&quot;)&quot;;&quot; -&quot;#&quot; &quot;;@&quot; &quot;"/>
    <numFmt numFmtId="173" formatCode="#,#00"/>
    <numFmt numFmtId="174" formatCode="_-&quot;R$ &quot;* #,##0.00_-;&quot;-R$ &quot;* #,##0.00_-;_-&quot;R$ &quot;* \-??_-;_-@_-"/>
    <numFmt numFmtId="175" formatCode="_(&quot;R$ &quot;* #,##0.00_);_(&quot;R$ &quot;* \(#,##0.00\);_(&quot;R$ &quot;* &quot;-&quot;??_);_(@_)"/>
    <numFmt numFmtId="176" formatCode="_-* #,##0.00\ &quot;R$&quot;_-;\-* #,##0.00\ &quot;R$&quot;_-;_-* &quot;-&quot;??\ &quot;R$&quot;_-;_-@_-"/>
    <numFmt numFmtId="177" formatCode="General_)"/>
    <numFmt numFmtId="178" formatCode="%#,#00"/>
    <numFmt numFmtId="179" formatCode="#.##000"/>
    <numFmt numFmtId="180" formatCode="[$R$-416]&quot; &quot;#,##0.00;[Red]&quot;-&quot;[$R$-416]&quot; &quot;#,##0.00"/>
    <numFmt numFmtId="181" formatCode="#,"/>
    <numFmt numFmtId="182" formatCode="#,##0.000000"/>
    <numFmt numFmtId="183" formatCode="&quot;R$&quot;\ #,##0.00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2060"/>
      <name val="Times New Roman"/>
      <family val="1"/>
    </font>
    <font>
      <sz val="14"/>
      <color rgb="FF002060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</font>
    <font>
      <b/>
      <i/>
      <sz val="16"/>
      <color indexed="8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  <charset val="1"/>
    </font>
    <font>
      <sz val="12"/>
      <name val="Courier"/>
      <family val="3"/>
    </font>
    <font>
      <b/>
      <i/>
      <u/>
      <sz val="11"/>
      <color indexed="8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"/>
      <color indexed="8"/>
      <name val="Courier"/>
      <family val="3"/>
    </font>
    <font>
      <sz val="1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8"/>
      <color theme="1"/>
      <name val="Arial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theme="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8"/>
      <color rgb="FF000000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rgb="FFA4C2F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42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45" applyNumberFormat="0" applyAlignment="0" applyProtection="0"/>
    <xf numFmtId="0" fontId="34" fillId="10" borderId="46" applyNumberFormat="0" applyAlignment="0" applyProtection="0"/>
    <xf numFmtId="0" fontId="35" fillId="10" borderId="45" applyNumberFormat="0" applyAlignment="0" applyProtection="0"/>
    <xf numFmtId="0" fontId="36" fillId="0" borderId="47" applyNumberFormat="0" applyFill="0" applyAlignment="0" applyProtection="0"/>
    <xf numFmtId="0" fontId="37" fillId="11" borderId="4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0" applyNumberFormat="0" applyFill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0" borderId="0"/>
    <xf numFmtId="0" fontId="62" fillId="14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2" fillId="18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2" fillId="2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2" fillId="26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2" fillId="30" borderId="0" applyNumberFormat="0" applyBorder="0" applyAlignment="0" applyProtection="0"/>
    <xf numFmtId="0" fontId="62" fillId="34" borderId="0" applyNumberFormat="0" applyBorder="0" applyAlignment="0" applyProtection="0"/>
    <xf numFmtId="0" fontId="62" fillId="15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62" fillId="27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2" fillId="31" borderId="0" applyNumberFormat="0" applyBorder="0" applyAlignment="0" applyProtection="0"/>
    <xf numFmtId="0" fontId="62" fillId="35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63" fillId="28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64" fillId="6" borderId="0" applyNumberFormat="0" applyBorder="0" applyAlignment="0" applyProtection="0"/>
    <xf numFmtId="0" fontId="65" fillId="10" borderId="45" applyNumberFormat="0" applyAlignment="0" applyProtection="0"/>
    <xf numFmtId="0" fontId="65" fillId="40" borderId="45" applyNumberFormat="0" applyAlignment="0" applyProtection="0"/>
    <xf numFmtId="0" fontId="65" fillId="40" borderId="45" applyNumberFormat="0" applyAlignment="0" applyProtection="0"/>
    <xf numFmtId="0" fontId="65" fillId="40" borderId="45" applyNumberFormat="0" applyAlignment="0" applyProtection="0"/>
    <xf numFmtId="0" fontId="35" fillId="40" borderId="45" applyNumberFormat="0" applyAlignment="0" applyProtection="0"/>
    <xf numFmtId="0" fontId="35" fillId="40" borderId="45" applyNumberFormat="0" applyAlignment="0" applyProtection="0"/>
    <xf numFmtId="0" fontId="66" fillId="11" borderId="48" applyNumberFormat="0" applyAlignment="0" applyProtection="0"/>
    <xf numFmtId="0" fontId="67" fillId="0" borderId="47" applyNumberFormat="0" applyFill="0" applyAlignment="0" applyProtection="0"/>
    <xf numFmtId="0" fontId="47" fillId="0" borderId="0">
      <protection locked="0"/>
    </xf>
    <xf numFmtId="0" fontId="63" fillId="13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8" fillId="9" borderId="45" applyNumberFormat="0" applyAlignment="0" applyProtection="0"/>
    <xf numFmtId="172" fontId="48" fillId="0" borderId="0"/>
    <xf numFmtId="173" fontId="47" fillId="0" borderId="0">
      <protection locked="0"/>
    </xf>
    <xf numFmtId="0" fontId="49" fillId="0" borderId="0">
      <alignment horizontal="center"/>
    </xf>
    <xf numFmtId="0" fontId="49" fillId="0" borderId="0">
      <alignment horizontal="center" textRotation="90"/>
    </xf>
    <xf numFmtId="0" fontId="50" fillId="0" borderId="0" applyNumberFormat="0" applyFill="0" applyBorder="0" applyAlignment="0" applyProtection="0">
      <alignment vertical="top"/>
      <protection locked="0"/>
    </xf>
    <xf numFmtId="0" fontId="69" fillId="7" borderId="0" applyNumberFormat="0" applyBorder="0" applyAlignment="0" applyProtection="0"/>
    <xf numFmtId="174" fontId="51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70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7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2" fillId="12" borderId="49" applyNumberFormat="0" applyFont="0" applyAlignment="0" applyProtection="0"/>
    <xf numFmtId="0" fontId="2" fillId="12" borderId="49" applyNumberFormat="0" applyFont="0" applyAlignment="0" applyProtection="0"/>
    <xf numFmtId="0" fontId="45" fillId="12" borderId="49" applyNumberFormat="0" applyFont="0" applyAlignment="0" applyProtection="0"/>
    <xf numFmtId="0" fontId="45" fillId="12" borderId="49" applyNumberFormat="0" applyFont="0" applyAlignment="0" applyProtection="0"/>
    <xf numFmtId="0" fontId="45" fillId="12" borderId="49" applyNumberFormat="0" applyFont="0" applyAlignment="0" applyProtection="0"/>
    <xf numFmtId="0" fontId="45" fillId="12" borderId="49" applyNumberFormat="0" applyFont="0" applyAlignment="0" applyProtection="0"/>
    <xf numFmtId="0" fontId="62" fillId="12" borderId="49" applyNumberFormat="0" applyFont="0" applyAlignment="0" applyProtection="0"/>
    <xf numFmtId="0" fontId="46" fillId="12" borderId="49" applyNumberFormat="0" applyFont="0" applyAlignment="0" applyProtection="0"/>
    <xf numFmtId="0" fontId="46" fillId="12" borderId="49" applyNumberFormat="0" applyFont="0" applyAlignment="0" applyProtection="0"/>
    <xf numFmtId="0" fontId="46" fillId="12" borderId="49" applyNumberFormat="0" applyFont="0" applyAlignment="0" applyProtection="0"/>
    <xf numFmtId="0" fontId="46" fillId="12" borderId="49" applyNumberFormat="0" applyFont="0" applyAlignment="0" applyProtection="0"/>
    <xf numFmtId="0" fontId="46" fillId="12" borderId="49" applyNumberFormat="0" applyFont="0" applyAlignment="0" applyProtection="0"/>
    <xf numFmtId="0" fontId="46" fillId="12" borderId="49" applyNumberFormat="0" applyFont="0" applyAlignment="0" applyProtection="0"/>
    <xf numFmtId="178" fontId="47" fillId="0" borderId="0">
      <protection locked="0"/>
    </xf>
    <xf numFmtId="179" fontId="47" fillId="0" borderId="0">
      <protection locked="0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0"/>
    <xf numFmtId="180" fontId="53" fillId="0" borderId="0"/>
    <xf numFmtId="0" fontId="72" fillId="10" borderId="46" applyNumberFormat="0" applyAlignment="0" applyProtection="0"/>
    <xf numFmtId="0" fontId="72" fillId="40" borderId="46" applyNumberFormat="0" applyAlignment="0" applyProtection="0"/>
    <xf numFmtId="0" fontId="72" fillId="40" borderId="46" applyNumberFormat="0" applyAlignment="0" applyProtection="0"/>
    <xf numFmtId="0" fontId="72" fillId="40" borderId="46" applyNumberFormat="0" applyAlignment="0" applyProtection="0"/>
    <xf numFmtId="0" fontId="34" fillId="40" borderId="46" applyNumberFormat="0" applyAlignment="0" applyProtection="0"/>
    <xf numFmtId="0" fontId="34" fillId="40" borderId="46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1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42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54" fillId="0" borderId="63" applyNumberFormat="0" applyFill="0" applyAlignment="0" applyProtection="0"/>
    <xf numFmtId="0" fontId="76" fillId="0" borderId="63" applyNumberFormat="0" applyFill="0" applyAlignment="0" applyProtection="0"/>
    <xf numFmtId="0" fontId="55" fillId="0" borderId="63" applyNumberFormat="0" applyFill="0" applyAlignment="0" applyProtection="0"/>
    <xf numFmtId="0" fontId="55" fillId="0" borderId="63" applyNumberFormat="0" applyFill="0" applyAlignment="0" applyProtection="0"/>
    <xf numFmtId="0" fontId="77" fillId="0" borderId="43" applyNumberFormat="0" applyFill="0" applyAlignment="0" applyProtection="0"/>
    <xf numFmtId="0" fontId="56" fillId="0" borderId="43" applyNumberFormat="0" applyFill="0" applyAlignment="0" applyProtection="0"/>
    <xf numFmtId="0" fontId="56" fillId="0" borderId="43" applyNumberFormat="0" applyFill="0" applyAlignment="0" applyProtection="0"/>
    <xf numFmtId="0" fontId="56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57" fillId="0" borderId="64" applyNumberFormat="0" applyFill="0" applyAlignment="0" applyProtection="0"/>
    <xf numFmtId="0" fontId="80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7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1" fontId="60" fillId="0" borderId="0">
      <protection locked="0"/>
    </xf>
    <xf numFmtId="181" fontId="60" fillId="0" borderId="0">
      <protection locked="0"/>
    </xf>
    <xf numFmtId="0" fontId="82" fillId="0" borderId="50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82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5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8" fillId="0" borderId="0"/>
    <xf numFmtId="0" fontId="1" fillId="0" borderId="0"/>
  </cellStyleXfs>
  <cellXfs count="540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/>
    <xf numFmtId="0" fontId="7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8" fillId="0" borderId="13" xfId="1" applyFont="1" applyBorder="1" applyAlignment="1">
      <alignment wrapText="1"/>
    </xf>
    <xf numFmtId="0" fontId="14" fillId="0" borderId="13" xfId="1" applyFont="1" applyFill="1" applyBorder="1" applyAlignment="1">
      <alignment horizontal="left" wrapText="1"/>
    </xf>
    <xf numFmtId="0" fontId="7" fillId="0" borderId="0" xfId="1" applyFont="1" applyBorder="1" applyAlignment="1">
      <alignment horizontal="center"/>
    </xf>
    <xf numFmtId="4" fontId="14" fillId="0" borderId="13" xfId="1" applyNumberFormat="1" applyFont="1" applyFill="1" applyBorder="1" applyAlignment="1">
      <alignment horizontal="right" vertical="center"/>
    </xf>
    <xf numFmtId="4" fontId="14" fillId="0" borderId="13" xfId="1" applyNumberFormat="1" applyFont="1" applyBorder="1" applyAlignment="1">
      <alignment horizontal="right" vertical="center" wrapText="1"/>
    </xf>
    <xf numFmtId="0" fontId="9" fillId="0" borderId="0" xfId="1" applyFont="1" applyFill="1" applyBorder="1"/>
    <xf numFmtId="0" fontId="8" fillId="2" borderId="5" xfId="1" applyFont="1" applyFill="1" applyBorder="1" applyAlignment="1"/>
    <xf numFmtId="0" fontId="8" fillId="2" borderId="6" xfId="1" applyFont="1" applyFill="1" applyBorder="1" applyAlignment="1"/>
    <xf numFmtId="0" fontId="8" fillId="2" borderId="0" xfId="1" applyFont="1" applyFill="1" applyBorder="1" applyAlignment="1"/>
    <xf numFmtId="0" fontId="8" fillId="2" borderId="3" xfId="1" applyFont="1" applyFill="1" applyBorder="1" applyAlignment="1"/>
    <xf numFmtId="0" fontId="10" fillId="2" borderId="0" xfId="1" applyFont="1" applyFill="1" applyBorder="1"/>
    <xf numFmtId="167" fontId="9" fillId="2" borderId="0" xfId="1" applyNumberFormat="1" applyFont="1" applyFill="1" applyBorder="1" applyAlignment="1">
      <alignment horizontal="left"/>
    </xf>
    <xf numFmtId="0" fontId="9" fillId="2" borderId="0" xfId="1" applyFont="1" applyFill="1" applyBorder="1"/>
    <xf numFmtId="49" fontId="8" fillId="0" borderId="24" xfId="0" applyNumberFormat="1" applyFont="1" applyFill="1" applyBorder="1" applyAlignment="1">
      <alignment horizontal="left" vertical="center"/>
    </xf>
    <xf numFmtId="4" fontId="17" fillId="3" borderId="25" xfId="0" applyNumberFormat="1" applyFont="1" applyFill="1" applyBorder="1" applyAlignment="1">
      <alignment horizontal="right" vertical="center"/>
    </xf>
    <xf numFmtId="4" fontId="13" fillId="2" borderId="25" xfId="1" applyNumberFormat="1" applyFont="1" applyFill="1" applyBorder="1" applyAlignment="1">
      <alignment horizontal="right" vertical="center"/>
    </xf>
    <xf numFmtId="4" fontId="8" fillId="0" borderId="13" xfId="1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/>
    </xf>
    <xf numFmtId="4" fontId="13" fillId="0" borderId="25" xfId="0" applyNumberFormat="1" applyFont="1" applyBorder="1" applyAlignment="1">
      <alignment horizontal="right" vertical="center"/>
    </xf>
    <xf numFmtId="4" fontId="15" fillId="2" borderId="25" xfId="0" applyNumberFormat="1" applyFont="1" applyFill="1" applyBorder="1" applyAlignment="1">
      <alignment horizontal="right" vertical="center"/>
    </xf>
    <xf numFmtId="0" fontId="8" fillId="0" borderId="13" xfId="1" applyNumberFormat="1" applyFont="1" applyBorder="1" applyAlignment="1">
      <alignment wrapText="1"/>
    </xf>
    <xf numFmtId="4" fontId="8" fillId="0" borderId="13" xfId="1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center"/>
    </xf>
    <xf numFmtId="0" fontId="8" fillId="2" borderId="4" xfId="1" applyFont="1" applyFill="1" applyBorder="1" applyAlignment="1"/>
    <xf numFmtId="0" fontId="8" fillId="2" borderId="2" xfId="1" applyFont="1" applyFill="1" applyBorder="1" applyAlignment="1"/>
    <xf numFmtId="0" fontId="8" fillId="2" borderId="7" xfId="1" applyFont="1" applyFill="1" applyBorder="1" applyAlignment="1"/>
    <xf numFmtId="0" fontId="7" fillId="2" borderId="0" xfId="1" applyFont="1" applyFill="1" applyBorder="1" applyAlignment="1">
      <alignment horizontal="center"/>
    </xf>
    <xf numFmtId="4" fontId="14" fillId="0" borderId="13" xfId="1" applyNumberFormat="1" applyFont="1" applyFill="1" applyBorder="1" applyAlignment="1">
      <alignment horizontal="center" vertical="center"/>
    </xf>
    <xf numFmtId="4" fontId="8" fillId="0" borderId="13" xfId="1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/>
    <xf numFmtId="4" fontId="8" fillId="0" borderId="13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3" fillId="2" borderId="0" xfId="0" applyFont="1" applyFill="1" applyBorder="1"/>
    <xf numFmtId="0" fontId="23" fillId="2" borderId="0" xfId="0" applyFont="1" applyFill="1" applyBorder="1" applyAlignment="1"/>
    <xf numFmtId="0" fontId="24" fillId="2" borderId="0" xfId="0" applyFont="1" applyFill="1" applyBorder="1" applyAlignment="1"/>
    <xf numFmtId="0" fontId="4" fillId="2" borderId="0" xfId="0" applyFont="1" applyFill="1" applyBorder="1"/>
    <xf numFmtId="0" fontId="0" fillId="2" borderId="0" xfId="0" applyFill="1" applyBorder="1"/>
    <xf numFmtId="4" fontId="8" fillId="0" borderId="13" xfId="1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wrapText="1"/>
    </xf>
    <xf numFmtId="4" fontId="8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0" fontId="9" fillId="2" borderId="0" xfId="0" applyFont="1" applyFill="1" applyBorder="1" applyAlignment="1">
      <alignment horizontal="left"/>
    </xf>
    <xf numFmtId="0" fontId="42" fillId="2" borderId="0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left"/>
    </xf>
    <xf numFmtId="0" fontId="13" fillId="2" borderId="52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center"/>
    </xf>
    <xf numFmtId="0" fontId="8" fillId="2" borderId="55" xfId="0" applyFont="1" applyFill="1" applyBorder="1" applyAlignment="1"/>
    <xf numFmtId="0" fontId="8" fillId="2" borderId="56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left"/>
    </xf>
    <xf numFmtId="0" fontId="10" fillId="39" borderId="13" xfId="0" applyFont="1" applyFill="1" applyBorder="1" applyAlignment="1">
      <alignment horizontal="left"/>
    </xf>
    <xf numFmtId="0" fontId="10" fillId="39" borderId="13" xfId="0" applyFont="1" applyFill="1" applyBorder="1" applyAlignment="1">
      <alignment horizontal="center"/>
    </xf>
    <xf numFmtId="49" fontId="13" fillId="39" borderId="24" xfId="0" applyNumberFormat="1" applyFont="1" applyFill="1" applyBorder="1" applyAlignment="1">
      <alignment horizontal="left" vertical="center"/>
    </xf>
    <xf numFmtId="0" fontId="13" fillId="39" borderId="13" xfId="1" applyFont="1" applyFill="1" applyBorder="1" applyAlignment="1">
      <alignment wrapText="1"/>
    </xf>
    <xf numFmtId="4" fontId="11" fillId="39" borderId="25" xfId="0" applyNumberFormat="1" applyFont="1" applyFill="1" applyBorder="1" applyAlignment="1">
      <alignment horizontal="right" vertical="center"/>
    </xf>
    <xf numFmtId="4" fontId="8" fillId="39" borderId="13" xfId="1" applyNumberFormat="1" applyFont="1" applyFill="1" applyBorder="1" applyAlignment="1">
      <alignment horizontal="right" vertical="center" wrapText="1"/>
    </xf>
    <xf numFmtId="4" fontId="8" fillId="39" borderId="13" xfId="1" applyNumberFormat="1" applyFont="1" applyFill="1" applyBorder="1" applyAlignment="1">
      <alignment horizontal="center" vertical="center" wrapText="1"/>
    </xf>
    <xf numFmtId="4" fontId="22" fillId="39" borderId="13" xfId="1" applyNumberFormat="1" applyFont="1" applyFill="1" applyBorder="1" applyAlignment="1">
      <alignment horizontal="right" vertical="center" wrapText="1"/>
    </xf>
    <xf numFmtId="4" fontId="14" fillId="39" borderId="13" xfId="1" applyNumberFormat="1" applyFont="1" applyFill="1" applyBorder="1" applyAlignment="1">
      <alignment horizontal="right" vertical="center" wrapText="1"/>
    </xf>
    <xf numFmtId="0" fontId="84" fillId="0" borderId="31" xfId="1" applyFont="1" applyFill="1" applyBorder="1" applyAlignment="1">
      <alignment horizontal="left" vertical="center" wrapText="1"/>
    </xf>
    <xf numFmtId="0" fontId="3" fillId="0" borderId="0" xfId="0" applyFont="1"/>
    <xf numFmtId="0" fontId="61" fillId="0" borderId="0" xfId="0" applyFont="1"/>
    <xf numFmtId="0" fontId="8" fillId="0" borderId="24" xfId="0" applyFont="1" applyFill="1" applyBorder="1" applyAlignment="1">
      <alignment horizontal="left"/>
    </xf>
    <xf numFmtId="4" fontId="83" fillId="39" borderId="13" xfId="1" applyNumberFormat="1" applyFont="1" applyFill="1" applyBorder="1" applyAlignment="1">
      <alignment horizontal="right" vertical="center" wrapText="1"/>
    </xf>
    <xf numFmtId="4" fontId="16" fillId="39" borderId="13" xfId="1" applyNumberFormat="1" applyFont="1" applyFill="1" applyBorder="1" applyAlignment="1">
      <alignment horizontal="right" vertical="center" wrapText="1"/>
    </xf>
    <xf numFmtId="4" fontId="9" fillId="39" borderId="13" xfId="1" applyNumberFormat="1" applyFont="1" applyFill="1" applyBorder="1" applyAlignment="1">
      <alignment horizontal="center" vertical="center" wrapText="1"/>
    </xf>
    <xf numFmtId="4" fontId="9" fillId="39" borderId="13" xfId="1" applyNumberFormat="1" applyFont="1" applyFill="1" applyBorder="1" applyAlignment="1">
      <alignment horizontal="right" vertical="center" wrapText="1"/>
    </xf>
    <xf numFmtId="4" fontId="10" fillId="39" borderId="25" xfId="0" applyNumberFormat="1" applyFont="1" applyFill="1" applyBorder="1" applyAlignment="1">
      <alignment horizontal="right" vertical="center"/>
    </xf>
    <xf numFmtId="4" fontId="10" fillId="39" borderId="13" xfId="1" applyNumberFormat="1" applyFont="1" applyFill="1" applyBorder="1" applyAlignment="1">
      <alignment horizontal="right" vertical="center" wrapText="1"/>
    </xf>
    <xf numFmtId="0" fontId="10" fillId="39" borderId="13" xfId="1" applyFont="1" applyFill="1" applyBorder="1" applyAlignment="1">
      <alignment wrapText="1"/>
    </xf>
    <xf numFmtId="49" fontId="10" fillId="39" borderId="24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25" xfId="0" applyFont="1" applyFill="1" applyBorder="1" applyAlignment="1">
      <alignment horizontal="center"/>
    </xf>
    <xf numFmtId="0" fontId="10" fillId="47" borderId="24" xfId="0" applyFont="1" applyFill="1" applyBorder="1" applyAlignment="1">
      <alignment horizontal="left"/>
    </xf>
    <xf numFmtId="0" fontId="10" fillId="47" borderId="13" xfId="0" applyFont="1" applyFill="1" applyBorder="1" applyAlignment="1">
      <alignment horizontal="left"/>
    </xf>
    <xf numFmtId="0" fontId="10" fillId="47" borderId="13" xfId="0" applyFont="1" applyFill="1" applyBorder="1" applyAlignment="1">
      <alignment horizontal="center"/>
    </xf>
    <xf numFmtId="0" fontId="10" fillId="47" borderId="25" xfId="0" applyFont="1" applyFill="1" applyBorder="1" applyAlignment="1">
      <alignment horizontal="center"/>
    </xf>
    <xf numFmtId="0" fontId="10" fillId="48" borderId="26" xfId="0" applyFont="1" applyFill="1" applyBorder="1"/>
    <xf numFmtId="0" fontId="9" fillId="48" borderId="27" xfId="0" applyFont="1" applyFill="1" applyBorder="1"/>
    <xf numFmtId="0" fontId="10" fillId="48" borderId="33" xfId="0" applyFont="1" applyFill="1" applyBorder="1"/>
    <xf numFmtId="167" fontId="9" fillId="48" borderId="32" xfId="0" applyNumberFormat="1" applyFont="1" applyFill="1" applyBorder="1" applyAlignment="1">
      <alignment horizontal="left"/>
    </xf>
    <xf numFmtId="0" fontId="9" fillId="48" borderId="32" xfId="0" applyFont="1" applyFill="1" applyBorder="1"/>
    <xf numFmtId="0" fontId="8" fillId="0" borderId="13" xfId="0" applyFont="1" applyFill="1" applyBorder="1" applyAlignment="1">
      <alignment horizontal="left" vertical="center" wrapText="1"/>
    </xf>
    <xf numFmtId="0" fontId="8" fillId="2" borderId="66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44" fillId="38" borderId="0" xfId="0" applyFont="1" applyFill="1" applyBorder="1" applyAlignment="1">
      <alignment vertical="center"/>
    </xf>
    <xf numFmtId="0" fontId="44" fillId="0" borderId="41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13" fillId="37" borderId="13" xfId="1" applyNumberFormat="1" applyFont="1" applyFill="1" applyBorder="1" applyAlignment="1">
      <alignment horizontal="center"/>
    </xf>
    <xf numFmtId="10" fontId="19" fillId="37" borderId="13" xfId="0" applyNumberFormat="1" applyFont="1" applyFill="1" applyBorder="1" applyAlignment="1">
      <alignment horizontal="center"/>
    </xf>
    <xf numFmtId="10" fontId="19" fillId="37" borderId="13" xfId="0" applyNumberFormat="1" applyFont="1" applyFill="1" applyBorder="1" applyAlignment="1">
      <alignment horizontal="center" vertical="center"/>
    </xf>
    <xf numFmtId="183" fontId="10" fillId="39" borderId="25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47" borderId="13" xfId="0" applyFont="1" applyFill="1" applyBorder="1" applyAlignment="1">
      <alignment horizontal="center"/>
    </xf>
    <xf numFmtId="0" fontId="9" fillId="47" borderId="25" xfId="0" applyFont="1" applyFill="1" applyBorder="1" applyAlignment="1">
      <alignment horizontal="center"/>
    </xf>
    <xf numFmtId="4" fontId="10" fillId="47" borderId="13" xfId="0" applyNumberFormat="1" applyFont="1" applyFill="1" applyBorder="1" applyAlignment="1">
      <alignment horizontal="right"/>
    </xf>
    <xf numFmtId="2" fontId="10" fillId="47" borderId="13" xfId="0" applyNumberFormat="1" applyFont="1" applyFill="1" applyBorder="1" applyAlignment="1">
      <alignment horizontal="right"/>
    </xf>
    <xf numFmtId="49" fontId="4" fillId="0" borderId="20" xfId="189" applyNumberFormat="1" applyFont="1" applyFill="1" applyBorder="1" applyAlignment="1">
      <alignment horizontal="left" vertical="center"/>
    </xf>
    <xf numFmtId="49" fontId="4" fillId="0" borderId="21" xfId="189" applyNumberFormat="1" applyFont="1" applyFill="1" applyBorder="1" applyAlignment="1">
      <alignment horizontal="left" vertical="center"/>
    </xf>
    <xf numFmtId="49" fontId="4" fillId="0" borderId="21" xfId="189" applyNumberFormat="1" applyFont="1" applyFill="1" applyBorder="1" applyAlignment="1">
      <alignment horizontal="centerContinuous" vertical="center"/>
    </xf>
    <xf numFmtId="0" fontId="4" fillId="0" borderId="21" xfId="189" applyFont="1" applyFill="1" applyBorder="1" applyAlignment="1">
      <alignment horizontal="centerContinuous" vertical="center"/>
    </xf>
    <xf numFmtId="0" fontId="4" fillId="0" borderId="22" xfId="189" applyFont="1" applyFill="1" applyBorder="1" applyAlignment="1">
      <alignment horizontal="centerContinuous" vertical="center"/>
    </xf>
    <xf numFmtId="0" fontId="4" fillId="0" borderId="15" xfId="189" applyNumberFormat="1" applyFont="1" applyFill="1" applyBorder="1" applyAlignment="1">
      <alignment horizontal="left" vertical="center"/>
    </xf>
    <xf numFmtId="49" fontId="4" fillId="0" borderId="16" xfId="189" applyNumberFormat="1" applyFont="1" applyFill="1" applyBorder="1" applyAlignment="1">
      <alignment horizontal="left" vertical="center"/>
    </xf>
    <xf numFmtId="0" fontId="4" fillId="0" borderId="16" xfId="189" applyFont="1" applyFill="1" applyBorder="1" applyAlignment="1">
      <alignment vertical="center"/>
    </xf>
    <xf numFmtId="0" fontId="4" fillId="0" borderId="17" xfId="189" applyFont="1" applyFill="1" applyBorder="1" applyAlignment="1">
      <alignment vertical="center"/>
    </xf>
    <xf numFmtId="49" fontId="4" fillId="0" borderId="15" xfId="189" applyNumberFormat="1" applyFont="1" applyFill="1" applyBorder="1" applyAlignment="1">
      <alignment horizontal="left" vertical="center"/>
    </xf>
    <xf numFmtId="49" fontId="4" fillId="0" borderId="16" xfId="189" applyNumberFormat="1" applyFont="1" applyFill="1" applyBorder="1" applyAlignment="1">
      <alignment horizontal="center" vertical="center"/>
    </xf>
    <xf numFmtId="182" fontId="4" fillId="0" borderId="73" xfId="284" applyNumberFormat="1" applyFont="1" applyFill="1" applyBorder="1" applyAlignment="1">
      <alignment horizontal="center" vertical="center" wrapText="1"/>
    </xf>
    <xf numFmtId="4" fontId="4" fillId="0" borderId="73" xfId="284" applyNumberFormat="1" applyFont="1" applyFill="1" applyBorder="1" applyAlignment="1">
      <alignment horizontal="right" vertical="center" wrapText="1"/>
    </xf>
    <xf numFmtId="4" fontId="4" fillId="0" borderId="17" xfId="189" applyNumberFormat="1" applyFont="1" applyFill="1" applyBorder="1" applyAlignment="1">
      <alignment horizontal="right" vertical="center"/>
    </xf>
    <xf numFmtId="10" fontId="4" fillId="0" borderId="16" xfId="189" applyNumberFormat="1" applyFont="1" applyFill="1" applyBorder="1" applyAlignment="1">
      <alignment vertical="center"/>
    </xf>
    <xf numFmtId="0" fontId="4" fillId="0" borderId="73" xfId="0" applyFont="1" applyFill="1" applyBorder="1" applyAlignment="1">
      <alignment horizontal="left" vertical="top"/>
    </xf>
    <xf numFmtId="0" fontId="4" fillId="0" borderId="73" xfId="0" applyFont="1" applyFill="1" applyBorder="1" applyAlignment="1">
      <alignment horizontal="center" vertical="top"/>
    </xf>
    <xf numFmtId="182" fontId="4" fillId="0" borderId="73" xfId="0" applyNumberFormat="1" applyFont="1" applyFill="1" applyBorder="1" applyAlignment="1">
      <alignment horizontal="right" vertical="top"/>
    </xf>
    <xf numFmtId="4" fontId="4" fillId="0" borderId="73" xfId="0" applyNumberFormat="1" applyFont="1" applyFill="1" applyBorder="1" applyAlignment="1">
      <alignment horizontal="right" vertical="top"/>
    </xf>
    <xf numFmtId="4" fontId="4" fillId="0" borderId="18" xfId="189" applyNumberFormat="1" applyFont="1" applyFill="1" applyBorder="1" applyAlignment="1">
      <alignment horizontal="right" vertical="center"/>
    </xf>
    <xf numFmtId="10" fontId="4" fillId="52" borderId="16" xfId="189" applyNumberFormat="1" applyFont="1" applyFill="1" applyBorder="1" applyAlignment="1">
      <alignment vertical="center"/>
    </xf>
    <xf numFmtId="4" fontId="4" fillId="54" borderId="19" xfId="189" applyNumberFormat="1" applyFont="1" applyFill="1" applyBorder="1" applyAlignment="1">
      <alignment horizontal="right" vertical="center"/>
    </xf>
    <xf numFmtId="49" fontId="4" fillId="0" borderId="76" xfId="189" applyNumberFormat="1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top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49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0" borderId="13" xfId="1" applyNumberFormat="1" applyFont="1" applyFill="1" applyBorder="1" applyAlignment="1">
      <alignment horizontal="center" vertical="center" wrapText="1"/>
    </xf>
    <xf numFmtId="49" fontId="91" fillId="0" borderId="79" xfId="418" applyNumberFormat="1" applyFont="1" applyBorder="1" applyAlignment="1">
      <alignment horizontal="left" vertical="center"/>
    </xf>
    <xf numFmtId="49" fontId="91" fillId="0" borderId="82" xfId="418" applyNumberFormat="1" applyFont="1" applyBorder="1" applyAlignment="1">
      <alignment horizontal="left" vertical="center"/>
    </xf>
    <xf numFmtId="0" fontId="91" fillId="0" borderId="82" xfId="418" applyFont="1" applyBorder="1" applyAlignment="1">
      <alignment vertical="center"/>
    </xf>
    <xf numFmtId="0" fontId="91" fillId="0" borderId="83" xfId="418" applyFont="1" applyBorder="1" applyAlignment="1">
      <alignment vertical="center"/>
    </xf>
    <xf numFmtId="0" fontId="91" fillId="0" borderId="81" xfId="418" applyFont="1" applyBorder="1" applyAlignment="1">
      <alignment vertical="center"/>
    </xf>
    <xf numFmtId="49" fontId="91" fillId="0" borderId="81" xfId="418" applyNumberFormat="1" applyFont="1" applyBorder="1" applyAlignment="1">
      <alignment horizontal="left" vertical="center"/>
    </xf>
    <xf numFmtId="49" fontId="91" fillId="0" borderId="82" xfId="418" applyNumberFormat="1" applyFont="1" applyBorder="1" applyAlignment="1">
      <alignment horizontal="center" vertical="center"/>
    </xf>
    <xf numFmtId="4" fontId="91" fillId="0" borderId="82" xfId="418" applyNumberFormat="1" applyFont="1" applyBorder="1" applyAlignment="1">
      <alignment horizontal="center" vertical="center" wrapText="1"/>
    </xf>
    <xf numFmtId="4" fontId="91" fillId="0" borderId="82" xfId="418" applyNumberFormat="1" applyFont="1" applyBorder="1" applyAlignment="1">
      <alignment horizontal="right" vertical="center" wrapText="1"/>
    </xf>
    <xf numFmtId="4" fontId="91" fillId="0" borderId="83" xfId="418" applyNumberFormat="1" applyFont="1" applyBorder="1" applyAlignment="1">
      <alignment horizontal="right" vertical="center"/>
    </xf>
    <xf numFmtId="49" fontId="91" fillId="0" borderId="81" xfId="418" applyNumberFormat="1" applyFont="1" applyBorder="1" applyAlignment="1">
      <alignment horizontal="right" vertical="center"/>
    </xf>
    <xf numFmtId="4" fontId="91" fillId="0" borderId="82" xfId="418" applyNumberFormat="1" applyFont="1" applyBorder="1" applyAlignment="1">
      <alignment horizontal="center" vertical="center"/>
    </xf>
    <xf numFmtId="10" fontId="91" fillId="0" borderId="82" xfId="418" applyNumberFormat="1" applyFont="1" applyBorder="1" applyAlignment="1">
      <alignment vertical="center"/>
    </xf>
    <xf numFmtId="4" fontId="91" fillId="0" borderId="82" xfId="418" applyNumberFormat="1" applyFont="1" applyBorder="1" applyAlignment="1">
      <alignment vertical="center"/>
    </xf>
    <xf numFmtId="4" fontId="91" fillId="0" borderId="85" xfId="418" applyNumberFormat="1" applyFont="1" applyBorder="1" applyAlignment="1">
      <alignment horizontal="right" vertical="center"/>
    </xf>
    <xf numFmtId="4" fontId="92" fillId="51" borderId="86" xfId="418" applyNumberFormat="1" applyFont="1" applyFill="1" applyBorder="1" applyAlignment="1">
      <alignment horizontal="right" vertical="center"/>
    </xf>
    <xf numFmtId="10" fontId="91" fillId="49" borderId="82" xfId="418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right" vertical="center"/>
    </xf>
    <xf numFmtId="0" fontId="4" fillId="0" borderId="81" xfId="418" applyFont="1" applyBorder="1" applyAlignment="1">
      <alignment horizontal="left" vertical="center"/>
    </xf>
    <xf numFmtId="49" fontId="4" fillId="0" borderId="82" xfId="418" applyNumberFormat="1" applyFont="1" applyBorder="1" applyAlignment="1">
      <alignment horizontal="left" vertical="center"/>
    </xf>
    <xf numFmtId="0" fontId="4" fillId="0" borderId="82" xfId="418" applyFont="1" applyBorder="1" applyAlignment="1">
      <alignment vertical="center"/>
    </xf>
    <xf numFmtId="0" fontId="4" fillId="0" borderId="83" xfId="418" applyFont="1" applyBorder="1" applyAlignment="1">
      <alignment vertical="center"/>
    </xf>
    <xf numFmtId="0" fontId="4" fillId="0" borderId="81" xfId="418" applyFont="1" applyBorder="1" applyAlignment="1">
      <alignment vertical="center"/>
    </xf>
    <xf numFmtId="49" fontId="4" fillId="0" borderId="81" xfId="0" applyNumberFormat="1" applyFont="1" applyBorder="1" applyAlignment="1">
      <alignment horizontal="left" vertical="center"/>
    </xf>
    <xf numFmtId="49" fontId="4" fillId="0" borderId="82" xfId="0" applyNumberFormat="1" applyFont="1" applyBorder="1" applyAlignment="1">
      <alignment horizontal="left" vertical="center"/>
    </xf>
    <xf numFmtId="49" fontId="4" fillId="0" borderId="82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81" xfId="418" applyNumberFormat="1" applyFont="1" applyBorder="1" applyAlignment="1">
      <alignment horizontal="left" vertical="center"/>
    </xf>
    <xf numFmtId="49" fontId="4" fillId="0" borderId="82" xfId="418" applyNumberFormat="1" applyFont="1" applyBorder="1" applyAlignment="1">
      <alignment horizontal="center" vertical="center"/>
    </xf>
    <xf numFmtId="4" fontId="4" fillId="0" borderId="82" xfId="418" applyNumberFormat="1" applyFont="1" applyBorder="1" applyAlignment="1">
      <alignment horizontal="center" vertical="center" wrapText="1"/>
    </xf>
    <xf numFmtId="4" fontId="4" fillId="0" borderId="82" xfId="418" applyNumberFormat="1" applyFont="1" applyBorder="1" applyAlignment="1">
      <alignment horizontal="right" vertical="center" wrapText="1"/>
    </xf>
    <xf numFmtId="4" fontId="4" fillId="0" borderId="83" xfId="418" applyNumberFormat="1" applyFont="1" applyBorder="1" applyAlignment="1">
      <alignment horizontal="right" vertical="center"/>
    </xf>
    <xf numFmtId="49" fontId="4" fillId="0" borderId="81" xfId="418" applyNumberFormat="1" applyFont="1" applyBorder="1" applyAlignment="1">
      <alignment horizontal="right" vertical="center"/>
    </xf>
    <xf numFmtId="4" fontId="4" fillId="0" borderId="82" xfId="418" applyNumberFormat="1" applyFont="1" applyBorder="1" applyAlignment="1">
      <alignment horizontal="center" vertical="center"/>
    </xf>
    <xf numFmtId="10" fontId="4" fillId="0" borderId="82" xfId="418" applyNumberFormat="1" applyFont="1" applyBorder="1" applyAlignment="1">
      <alignment vertical="center"/>
    </xf>
    <xf numFmtId="10" fontId="4" fillId="49" borderId="82" xfId="418" applyNumberFormat="1" applyFont="1" applyFill="1" applyBorder="1" applyAlignment="1">
      <alignment vertical="center"/>
    </xf>
    <xf numFmtId="4" fontId="4" fillId="0" borderId="82" xfId="418" applyNumberFormat="1" applyFont="1" applyBorder="1" applyAlignment="1">
      <alignment vertical="center"/>
    </xf>
    <xf numFmtId="4" fontId="4" fillId="0" borderId="85" xfId="418" applyNumberFormat="1" applyFont="1" applyBorder="1" applyAlignment="1">
      <alignment horizontal="right" vertical="center"/>
    </xf>
    <xf numFmtId="4" fontId="23" fillId="51" borderId="86" xfId="418" applyNumberFormat="1" applyFont="1" applyFill="1" applyBorder="1" applyAlignment="1">
      <alignment horizontal="right" vertical="center"/>
    </xf>
    <xf numFmtId="10" fontId="4" fillId="49" borderId="82" xfId="418" applyNumberFormat="1" applyFont="1" applyFill="1" applyBorder="1" applyAlignment="1">
      <alignment horizontal="center" vertical="center"/>
    </xf>
    <xf numFmtId="4" fontId="5" fillId="51" borderId="86" xfId="418" applyNumberFormat="1" applyFont="1" applyFill="1" applyBorder="1" applyAlignment="1">
      <alignment horizontal="right" vertical="center"/>
    </xf>
    <xf numFmtId="0" fontId="0" fillId="0" borderId="6" xfId="0" applyBorder="1"/>
    <xf numFmtId="0" fontId="24" fillId="2" borderId="3" xfId="0" applyFont="1" applyFill="1" applyBorder="1" applyAlignment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13" fillId="4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4" fontId="13" fillId="5" borderId="13" xfId="0" applyNumberFormat="1" applyFont="1" applyFill="1" applyBorder="1" applyAlignment="1">
      <alignment vertical="center"/>
    </xf>
    <xf numFmtId="10" fontId="13" fillId="5" borderId="13" xfId="7" applyNumberFormat="1" applyFont="1" applyFill="1" applyBorder="1" applyAlignment="1">
      <alignment vertical="center"/>
    </xf>
    <xf numFmtId="0" fontId="13" fillId="5" borderId="88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9" fontId="13" fillId="5" borderId="13" xfId="0" applyNumberFormat="1" applyFont="1" applyFill="1" applyBorder="1" applyAlignment="1">
      <alignment horizontal="center"/>
    </xf>
    <xf numFmtId="9" fontId="13" fillId="5" borderId="90" xfId="0" applyNumberFormat="1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4" fontId="13" fillId="5" borderId="13" xfId="0" applyNumberFormat="1" applyFont="1" applyFill="1" applyBorder="1" applyAlignment="1">
      <alignment horizontal="center" vertical="center"/>
    </xf>
    <xf numFmtId="10" fontId="8" fillId="4" borderId="13" xfId="0" applyNumberFormat="1" applyFont="1" applyFill="1" applyBorder="1" applyAlignment="1">
      <alignment horizontal="center" vertical="center"/>
    </xf>
    <xf numFmtId="10" fontId="8" fillId="4" borderId="13" xfId="7" applyNumberFormat="1" applyFont="1" applyFill="1" applyBorder="1" applyAlignment="1">
      <alignment horizontal="center" vertical="center"/>
    </xf>
    <xf numFmtId="4" fontId="8" fillId="4" borderId="13" xfId="0" applyNumberFormat="1" applyFont="1" applyFill="1" applyBorder="1" applyAlignment="1">
      <alignment vertical="center"/>
    </xf>
    <xf numFmtId="4" fontId="8" fillId="4" borderId="90" xfId="0" applyNumberFormat="1" applyFont="1" applyFill="1" applyBorder="1" applyAlignment="1">
      <alignment vertical="center"/>
    </xf>
    <xf numFmtId="10" fontId="8" fillId="0" borderId="13" xfId="0" applyNumberFormat="1" applyFont="1" applyBorder="1" applyAlignment="1">
      <alignment horizontal="center" vertical="center"/>
    </xf>
    <xf numFmtId="10" fontId="8" fillId="0" borderId="13" xfId="7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90" xfId="0" applyNumberFormat="1" applyFont="1" applyFill="1" applyBorder="1" applyAlignment="1">
      <alignment vertical="center"/>
    </xf>
    <xf numFmtId="4" fontId="8" fillId="2" borderId="90" xfId="0" applyNumberFormat="1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5" borderId="13" xfId="0" applyFont="1" applyFill="1" applyBorder="1" applyAlignment="1">
      <alignment horizontal="center" vertical="center"/>
    </xf>
    <xf numFmtId="10" fontId="13" fillId="5" borderId="13" xfId="0" applyNumberFormat="1" applyFont="1" applyFill="1" applyBorder="1" applyAlignment="1">
      <alignment horizontal="center" vertical="center"/>
    </xf>
    <xf numFmtId="4" fontId="13" fillId="5" borderId="90" xfId="0" applyNumberFormat="1" applyFont="1" applyFill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13" fillId="4" borderId="35" xfId="0" applyFont="1" applyFill="1" applyBorder="1" applyAlignment="1">
      <alignment horizontal="center" vertical="center"/>
    </xf>
    <xf numFmtId="170" fontId="21" fillId="4" borderId="35" xfId="0" applyNumberFormat="1" applyFont="1" applyFill="1" applyBorder="1" applyAlignment="1">
      <alignment horizontal="center" vertical="center"/>
    </xf>
    <xf numFmtId="10" fontId="13" fillId="4" borderId="35" xfId="0" applyNumberFormat="1" applyFont="1" applyFill="1" applyBorder="1" applyAlignment="1">
      <alignment horizontal="center" vertical="center"/>
    </xf>
    <xf numFmtId="10" fontId="13" fillId="4" borderId="35" xfId="7" applyNumberFormat="1" applyFont="1" applyFill="1" applyBorder="1" applyAlignment="1">
      <alignment vertical="center"/>
    </xf>
    <xf numFmtId="4" fontId="13" fillId="4" borderId="35" xfId="0" applyNumberFormat="1" applyFont="1" applyFill="1" applyBorder="1" applyAlignment="1">
      <alignment vertical="center"/>
    </xf>
    <xf numFmtId="4" fontId="13" fillId="4" borderId="9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/>
    </xf>
    <xf numFmtId="0" fontId="4" fillId="0" borderId="78" xfId="418" applyFont="1" applyBorder="1" applyAlignment="1">
      <alignment horizontal="left" vertical="center"/>
    </xf>
    <xf numFmtId="49" fontId="4" fillId="0" borderId="79" xfId="418" applyNumberFormat="1" applyFont="1" applyBorder="1" applyAlignment="1">
      <alignment horizontal="left" vertical="center"/>
    </xf>
    <xf numFmtId="0" fontId="4" fillId="0" borderId="79" xfId="418" applyFont="1" applyBorder="1" applyAlignment="1">
      <alignment vertical="center"/>
    </xf>
    <xf numFmtId="0" fontId="4" fillId="0" borderId="80" xfId="418" applyFont="1" applyBorder="1" applyAlignment="1">
      <alignment vertical="center"/>
    </xf>
    <xf numFmtId="49" fontId="4" fillId="0" borderId="93" xfId="0" applyNumberFormat="1" applyFont="1" applyBorder="1" applyAlignment="1">
      <alignment horizontal="left" vertical="center"/>
    </xf>
    <xf numFmtId="49" fontId="4" fillId="0" borderId="94" xfId="0" applyNumberFormat="1" applyFont="1" applyBorder="1" applyAlignment="1">
      <alignment horizontal="left" vertical="center"/>
    </xf>
    <xf numFmtId="49" fontId="4" fillId="0" borderId="94" xfId="0" applyNumberFormat="1" applyFont="1" applyBorder="1" applyAlignment="1">
      <alignment horizontal="centerContinuous" vertical="center"/>
    </xf>
    <xf numFmtId="0" fontId="4" fillId="0" borderId="94" xfId="0" applyFont="1" applyBorder="1" applyAlignment="1">
      <alignment horizontal="centerContinuous" vertical="center"/>
    </xf>
    <xf numFmtId="0" fontId="4" fillId="0" borderId="95" xfId="0" applyFont="1" applyBorder="1" applyAlignment="1">
      <alignment horizontal="centerContinuous" vertical="center"/>
    </xf>
    <xf numFmtId="49" fontId="4" fillId="0" borderId="76" xfId="0" applyNumberFormat="1" applyFont="1" applyBorder="1" applyAlignment="1">
      <alignment horizontal="left" vertical="center"/>
    </xf>
    <xf numFmtId="49" fontId="4" fillId="0" borderId="96" xfId="0" applyNumberFormat="1" applyFont="1" applyBorder="1" applyAlignment="1">
      <alignment horizontal="left" vertical="center"/>
    </xf>
    <xf numFmtId="0" fontId="4" fillId="0" borderId="96" xfId="0" applyFont="1" applyBorder="1"/>
    <xf numFmtId="0" fontId="4" fillId="0" borderId="97" xfId="0" applyFont="1" applyBorder="1"/>
    <xf numFmtId="49" fontId="4" fillId="0" borderId="96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4" fontId="4" fillId="0" borderId="97" xfId="0" applyNumberFormat="1" applyFont="1" applyBorder="1" applyAlignment="1">
      <alignment horizontal="right" vertical="center"/>
    </xf>
    <xf numFmtId="4" fontId="4" fillId="0" borderId="96" xfId="0" applyNumberFormat="1" applyFont="1" applyBorder="1" applyAlignment="1">
      <alignment horizontal="center" vertical="center"/>
    </xf>
    <xf numFmtId="10" fontId="4" fillId="0" borderId="96" xfId="0" applyNumberFormat="1" applyFont="1" applyBorder="1"/>
    <xf numFmtId="10" fontId="4" fillId="52" borderId="96" xfId="0" applyNumberFormat="1" applyFont="1" applyFill="1" applyBorder="1"/>
    <xf numFmtId="168" fontId="4" fillId="0" borderId="96" xfId="0" applyNumberFormat="1" applyFont="1" applyBorder="1" applyAlignment="1">
      <alignment horizontal="right" vertical="center"/>
    </xf>
    <xf numFmtId="4" fontId="4" fillId="0" borderId="96" xfId="0" applyNumberFormat="1" applyFont="1" applyBorder="1" applyAlignment="1">
      <alignment horizontal="right" vertical="center"/>
    </xf>
    <xf numFmtId="0" fontId="4" fillId="0" borderId="76" xfId="0" applyFont="1" applyBorder="1"/>
    <xf numFmtId="49" fontId="4" fillId="0" borderId="96" xfId="0" applyNumberFormat="1" applyFont="1" applyBorder="1" applyAlignment="1">
      <alignment horizontal="right" vertical="center"/>
    </xf>
    <xf numFmtId="0" fontId="4" fillId="0" borderId="98" xfId="0" applyFont="1" applyBorder="1"/>
    <xf numFmtId="49" fontId="4" fillId="0" borderId="99" xfId="0" applyNumberFormat="1" applyFont="1" applyBorder="1" applyAlignment="1">
      <alignment horizontal="right" vertical="center"/>
    </xf>
    <xf numFmtId="0" fontId="4" fillId="0" borderId="99" xfId="0" applyFont="1" applyBorder="1"/>
    <xf numFmtId="4" fontId="4" fillId="0" borderId="99" xfId="0" applyNumberFormat="1" applyFont="1" applyBorder="1" applyAlignment="1">
      <alignment horizontal="right" vertical="center"/>
    </xf>
    <xf numFmtId="4" fontId="4" fillId="54" borderId="100" xfId="0" applyNumberFormat="1" applyFont="1" applyFill="1" applyBorder="1" applyAlignment="1">
      <alignment horizontal="right" vertical="center"/>
    </xf>
    <xf numFmtId="49" fontId="4" fillId="0" borderId="96" xfId="189" applyNumberFormat="1" applyFont="1" applyFill="1" applyBorder="1" applyAlignment="1">
      <alignment horizontal="left" vertical="center"/>
    </xf>
    <xf numFmtId="0" fontId="4" fillId="0" borderId="96" xfId="189" applyFont="1" applyFill="1" applyBorder="1" applyAlignment="1">
      <alignment vertical="center"/>
    </xf>
    <xf numFmtId="49" fontId="4" fillId="0" borderId="101" xfId="0" applyNumberFormat="1" applyFont="1" applyBorder="1" applyAlignment="1">
      <alignment horizontal="left" vertical="center"/>
    </xf>
    <xf numFmtId="49" fontId="4" fillId="0" borderId="102" xfId="0" applyNumberFormat="1" applyFont="1" applyBorder="1" applyAlignment="1">
      <alignment horizontal="center" vertical="center"/>
    </xf>
    <xf numFmtId="49" fontId="4" fillId="0" borderId="96" xfId="189" applyNumberFormat="1" applyFont="1" applyFill="1" applyBorder="1" applyAlignment="1">
      <alignment horizontal="center" vertical="center"/>
    </xf>
    <xf numFmtId="182" fontId="4" fillId="0" borderId="96" xfId="284" applyNumberFormat="1" applyFont="1" applyFill="1" applyBorder="1" applyAlignment="1">
      <alignment horizontal="center" vertical="center" wrapText="1"/>
    </xf>
    <xf numFmtId="4" fontId="4" fillId="0" borderId="96" xfId="284" applyNumberFormat="1" applyFont="1" applyFill="1" applyBorder="1" applyAlignment="1">
      <alignment horizontal="right" vertical="center" wrapText="1"/>
    </xf>
    <xf numFmtId="4" fontId="4" fillId="0" borderId="97" xfId="189" applyNumberFormat="1" applyFont="1" applyFill="1" applyBorder="1" applyAlignment="1">
      <alignment horizontal="right" vertical="center"/>
    </xf>
    <xf numFmtId="49" fontId="4" fillId="0" borderId="76" xfId="189" applyNumberFormat="1" applyFont="1" applyFill="1" applyBorder="1" applyAlignment="1">
      <alignment horizontal="right" vertical="center"/>
    </xf>
    <xf numFmtId="10" fontId="4" fillId="0" borderId="96" xfId="189" applyNumberFormat="1" applyFont="1" applyFill="1" applyBorder="1" applyAlignment="1">
      <alignment vertical="center"/>
    </xf>
    <xf numFmtId="10" fontId="4" fillId="52" borderId="96" xfId="189" applyNumberFormat="1" applyFont="1" applyFill="1" applyBorder="1" applyAlignment="1">
      <alignment vertical="center"/>
    </xf>
    <xf numFmtId="0" fontId="4" fillId="0" borderId="96" xfId="0" applyFont="1" applyFill="1" applyBorder="1" applyAlignment="1">
      <alignment horizontal="center" vertical="top"/>
    </xf>
    <xf numFmtId="182" fontId="4" fillId="0" borderId="96" xfId="0" applyNumberFormat="1" applyFont="1" applyFill="1" applyBorder="1" applyAlignment="1">
      <alignment horizontal="right" vertical="top"/>
    </xf>
    <xf numFmtId="4" fontId="4" fillId="0" borderId="96" xfId="0" applyNumberFormat="1" applyFont="1" applyFill="1" applyBorder="1" applyAlignment="1">
      <alignment horizontal="right" vertical="top"/>
    </xf>
    <xf numFmtId="4" fontId="4" fillId="0" borderId="99" xfId="189" applyNumberFormat="1" applyFont="1" applyFill="1" applyBorder="1" applyAlignment="1">
      <alignment horizontal="right" vertical="center"/>
    </xf>
    <xf numFmtId="4" fontId="4" fillId="54" borderId="100" xfId="189" applyNumberFormat="1" applyFont="1" applyFill="1" applyBorder="1" applyAlignment="1">
      <alignment horizontal="right" vertical="center"/>
    </xf>
    <xf numFmtId="49" fontId="4" fillId="0" borderId="103" xfId="189" applyNumberFormat="1" applyFont="1" applyFill="1" applyBorder="1" applyAlignment="1">
      <alignment horizontal="left" vertical="center"/>
    </xf>
    <xf numFmtId="49" fontId="4" fillId="0" borderId="62" xfId="189" applyNumberFormat="1" applyFont="1" applyFill="1" applyBorder="1" applyAlignment="1">
      <alignment horizontal="left" vertical="center"/>
    </xf>
    <xf numFmtId="49" fontId="4" fillId="0" borderId="62" xfId="189" applyNumberFormat="1" applyFont="1" applyFill="1" applyBorder="1" applyAlignment="1">
      <alignment horizontal="centerContinuous" vertical="center"/>
    </xf>
    <xf numFmtId="0" fontId="4" fillId="0" borderId="62" xfId="189" applyFont="1" applyFill="1" applyBorder="1" applyAlignment="1">
      <alignment horizontal="centerContinuous" vertical="center"/>
    </xf>
    <xf numFmtId="0" fontId="4" fillId="0" borderId="34" xfId="189" applyFont="1" applyFill="1" applyBorder="1" applyAlignment="1">
      <alignment horizontal="centerContinuous" vertical="center"/>
    </xf>
    <xf numFmtId="0" fontId="4" fillId="0" borderId="104" xfId="189" applyNumberFormat="1" applyFont="1" applyFill="1" applyBorder="1" applyAlignment="1">
      <alignment horizontal="left" vertical="center"/>
    </xf>
    <xf numFmtId="49" fontId="4" fillId="0" borderId="105" xfId="189" applyNumberFormat="1" applyFont="1" applyFill="1" applyBorder="1" applyAlignment="1">
      <alignment horizontal="left" vertical="center"/>
    </xf>
    <xf numFmtId="0" fontId="4" fillId="0" borderId="105" xfId="189" applyFont="1" applyFill="1" applyBorder="1" applyAlignment="1">
      <alignment vertical="center"/>
    </xf>
    <xf numFmtId="0" fontId="4" fillId="0" borderId="106" xfId="189" applyFont="1" applyFill="1" applyBorder="1" applyAlignment="1">
      <alignment vertical="center"/>
    </xf>
    <xf numFmtId="168" fontId="4" fillId="0" borderId="96" xfId="0" applyNumberFormat="1" applyFont="1" applyBorder="1" applyAlignment="1">
      <alignment horizontal="center" vertical="center"/>
    </xf>
    <xf numFmtId="49" fontId="4" fillId="0" borderId="103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centerContinuous" vertical="center"/>
    </xf>
    <xf numFmtId="0" fontId="4" fillId="0" borderId="62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94" xfId="0" applyFont="1" applyBorder="1"/>
    <xf numFmtId="0" fontId="4" fillId="0" borderId="95" xfId="0" applyFont="1" applyBorder="1"/>
    <xf numFmtId="10" fontId="4" fillId="52" borderId="96" xfId="0" applyNumberFormat="1" applyFont="1" applyFill="1" applyBorder="1" applyAlignment="1">
      <alignment horizontal="center"/>
    </xf>
    <xf numFmtId="49" fontId="4" fillId="0" borderId="104" xfId="0" applyNumberFormat="1" applyFont="1" applyBorder="1" applyAlignment="1">
      <alignment horizontal="left" vertical="center"/>
    </xf>
    <xf numFmtId="49" fontId="4" fillId="0" borderId="105" xfId="0" applyNumberFormat="1" applyFont="1" applyBorder="1" applyAlignment="1">
      <alignment horizontal="left" vertical="center"/>
    </xf>
    <xf numFmtId="0" fontId="4" fillId="0" borderId="105" xfId="0" applyFont="1" applyBorder="1"/>
    <xf numFmtId="0" fontId="4" fillId="0" borderId="106" xfId="0" applyFont="1" applyBorder="1"/>
    <xf numFmtId="49" fontId="4" fillId="0" borderId="76" xfId="0" applyNumberFormat="1" applyFont="1" applyFill="1" applyBorder="1" applyAlignment="1">
      <alignment horizontal="left" vertical="center"/>
    </xf>
    <xf numFmtId="4" fontId="4" fillId="0" borderId="100" xfId="0" applyNumberFormat="1" applyFont="1" applyBorder="1" applyAlignment="1">
      <alignment horizontal="right" vertical="center"/>
    </xf>
    <xf numFmtId="169" fontId="4" fillId="0" borderId="96" xfId="0" applyNumberFormat="1" applyFont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top"/>
    </xf>
    <xf numFmtId="182" fontId="4" fillId="0" borderId="96" xfId="0" applyNumberFormat="1" applyFont="1" applyFill="1" applyBorder="1" applyAlignment="1">
      <alignment horizontal="center" vertical="top"/>
    </xf>
    <xf numFmtId="49" fontId="91" fillId="0" borderId="107" xfId="418" applyNumberFormat="1" applyFont="1" applyBorder="1" applyAlignment="1">
      <alignment horizontal="left" vertical="center"/>
    </xf>
    <xf numFmtId="49" fontId="91" fillId="0" borderId="108" xfId="418" applyNumberFormat="1" applyFont="1" applyBorder="1" applyAlignment="1">
      <alignment horizontal="left" vertical="center"/>
    </xf>
    <xf numFmtId="49" fontId="91" fillId="0" borderId="108" xfId="418" applyNumberFormat="1" applyFont="1" applyBorder="1" applyAlignment="1">
      <alignment horizontal="center" vertical="center"/>
    </xf>
    <xf numFmtId="0" fontId="91" fillId="0" borderId="108" xfId="418" applyFont="1" applyBorder="1" applyAlignment="1">
      <alignment horizontal="center" vertical="center"/>
    </xf>
    <xf numFmtId="0" fontId="91" fillId="0" borderId="109" xfId="418" applyFont="1" applyBorder="1" applyAlignment="1">
      <alignment horizontal="center" vertical="center"/>
    </xf>
    <xf numFmtId="0" fontId="91" fillId="0" borderId="78" xfId="418" applyFont="1" applyBorder="1" applyAlignment="1">
      <alignment horizontal="left" vertical="center"/>
    </xf>
    <xf numFmtId="0" fontId="91" fillId="0" borderId="79" xfId="418" applyFont="1" applyBorder="1" applyAlignment="1">
      <alignment vertical="center"/>
    </xf>
    <xf numFmtId="0" fontId="91" fillId="0" borderId="80" xfId="418" applyFont="1" applyBorder="1" applyAlignment="1">
      <alignment vertical="center"/>
    </xf>
    <xf numFmtId="49" fontId="4" fillId="0" borderId="81" xfId="0" applyNumberFormat="1" applyFont="1" applyFill="1" applyBorder="1" applyAlignment="1">
      <alignment horizontal="left" vertical="center"/>
    </xf>
    <xf numFmtId="49" fontId="4" fillId="0" borderId="76" xfId="418" applyNumberFormat="1" applyFont="1" applyBorder="1" applyAlignment="1">
      <alignment horizontal="left" vertical="center"/>
    </xf>
    <xf numFmtId="49" fontId="4" fillId="0" borderId="101" xfId="418" applyNumberFormat="1" applyFont="1" applyBorder="1" applyAlignment="1">
      <alignment horizontal="left" vertic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6" fontId="10" fillId="48" borderId="27" xfId="0" applyNumberFormat="1" applyFont="1" applyFill="1" applyBorder="1" applyAlignment="1">
      <alignment horizontal="left"/>
    </xf>
    <xf numFmtId="0" fontId="9" fillId="48" borderId="27" xfId="0" applyFont="1" applyFill="1" applyBorder="1" applyAlignment="1">
      <alignment horizontal="left"/>
    </xf>
    <xf numFmtId="0" fontId="9" fillId="48" borderId="30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86" fillId="2" borderId="8" xfId="0" applyFont="1" applyFill="1" applyBorder="1" applyAlignment="1">
      <alignment horizontal="center"/>
    </xf>
    <xf numFmtId="0" fontId="44" fillId="38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0" fillId="48" borderId="32" xfId="0" applyFont="1" applyFill="1" applyBorder="1" applyAlignment="1">
      <alignment horizontal="left"/>
    </xf>
    <xf numFmtId="0" fontId="9" fillId="48" borderId="58" xfId="0" applyFont="1" applyFill="1" applyBorder="1" applyAlignment="1">
      <alignment horizontal="center"/>
    </xf>
    <xf numFmtId="0" fontId="9" fillId="48" borderId="59" xfId="0" applyFont="1" applyFill="1" applyBorder="1" applyAlignment="1">
      <alignment horizontal="center"/>
    </xf>
    <xf numFmtId="0" fontId="9" fillId="48" borderId="6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9" fontId="4" fillId="0" borderId="76" xfId="0" applyNumberFormat="1" applyFont="1" applyBorder="1" applyAlignment="1">
      <alignment horizontal="left" vertical="center"/>
    </xf>
    <xf numFmtId="49" fontId="4" fillId="0" borderId="96" xfId="0" applyNumberFormat="1" applyFont="1" applyBorder="1" applyAlignment="1">
      <alignment horizontal="left" vertical="center"/>
    </xf>
    <xf numFmtId="49" fontId="4" fillId="0" borderId="76" xfId="0" applyNumberFormat="1" applyFont="1" applyFill="1" applyBorder="1" applyAlignment="1">
      <alignment horizontal="left" vertical="center"/>
    </xf>
    <xf numFmtId="49" fontId="4" fillId="0" borderId="96" xfId="0" applyNumberFormat="1" applyFont="1" applyFill="1" applyBorder="1" applyAlignment="1">
      <alignment horizontal="left" vertical="center"/>
    </xf>
    <xf numFmtId="0" fontId="93" fillId="0" borderId="16" xfId="0" applyFont="1" applyBorder="1" applyAlignment="1">
      <alignment horizontal="left" wrapText="1"/>
    </xf>
    <xf numFmtId="0" fontId="93" fillId="0" borderId="113" xfId="0" applyFont="1" applyBorder="1" applyAlignment="1">
      <alignment horizontal="left" wrapText="1"/>
    </xf>
    <xf numFmtId="166" fontId="10" fillId="2" borderId="28" xfId="1" applyNumberFormat="1" applyFont="1" applyFill="1" applyBorder="1" applyAlignment="1">
      <alignment horizontal="left" wrapText="1"/>
    </xf>
    <xf numFmtId="166" fontId="10" fillId="2" borderId="40" xfId="1" applyNumberFormat="1" applyFont="1" applyFill="1" applyBorder="1" applyAlignment="1">
      <alignment horizontal="left" wrapText="1"/>
    </xf>
    <xf numFmtId="49" fontId="4" fillId="37" borderId="76" xfId="0" applyNumberFormat="1" applyFont="1" applyFill="1" applyBorder="1" applyAlignment="1">
      <alignment horizontal="left" vertical="distributed"/>
    </xf>
    <xf numFmtId="49" fontId="4" fillId="37" borderId="96" xfId="0" applyNumberFormat="1" applyFont="1" applyFill="1" applyBorder="1" applyAlignment="1">
      <alignment horizontal="left" vertical="distributed"/>
    </xf>
    <xf numFmtId="49" fontId="4" fillId="37" borderId="97" xfId="0" applyNumberFormat="1" applyFont="1" applyFill="1" applyBorder="1" applyAlignment="1">
      <alignment horizontal="left" vertical="distributed"/>
    </xf>
    <xf numFmtId="49" fontId="4" fillId="37" borderId="37" xfId="0" applyNumberFormat="1" applyFont="1" applyFill="1" applyBorder="1" applyAlignment="1">
      <alignment horizontal="left" vertical="distributed"/>
    </xf>
    <xf numFmtId="49" fontId="4" fillId="37" borderId="1" xfId="0" applyNumberFormat="1" applyFont="1" applyFill="1" applyBorder="1" applyAlignment="1">
      <alignment horizontal="left" vertical="distributed"/>
    </xf>
    <xf numFmtId="49" fontId="4" fillId="37" borderId="14" xfId="0" applyNumberFormat="1" applyFont="1" applyFill="1" applyBorder="1" applyAlignment="1">
      <alignment horizontal="left" vertical="distributed"/>
    </xf>
    <xf numFmtId="0" fontId="3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4" fillId="37" borderId="15" xfId="0" applyNumberFormat="1" applyFont="1" applyFill="1" applyBorder="1" applyAlignment="1">
      <alignment horizontal="left" vertical="distributed"/>
    </xf>
    <xf numFmtId="49" fontId="4" fillId="37" borderId="16" xfId="0" applyNumberFormat="1" applyFont="1" applyFill="1" applyBorder="1" applyAlignment="1">
      <alignment horizontal="left" vertical="distributed"/>
    </xf>
    <xf numFmtId="49" fontId="4" fillId="37" borderId="17" xfId="0" applyNumberFormat="1" applyFont="1" applyFill="1" applyBorder="1" applyAlignment="1">
      <alignment horizontal="left" vertical="distributed"/>
    </xf>
    <xf numFmtId="49" fontId="4" fillId="0" borderId="81" xfId="418" applyNumberFormat="1" applyFont="1" applyBorder="1" applyAlignment="1">
      <alignment horizontal="center" vertical="center"/>
    </xf>
    <xf numFmtId="49" fontId="4" fillId="0" borderId="82" xfId="418" applyNumberFormat="1" applyFont="1" applyBorder="1" applyAlignment="1">
      <alignment horizontal="center" vertical="center"/>
    </xf>
    <xf numFmtId="0" fontId="11" fillId="55" borderId="62" xfId="0" applyFont="1" applyFill="1" applyBorder="1" applyAlignment="1">
      <alignment horizontal="left"/>
    </xf>
    <xf numFmtId="49" fontId="4" fillId="0" borderId="76" xfId="0" applyNumberFormat="1" applyFont="1" applyBorder="1" applyAlignment="1">
      <alignment horizontal="center" vertical="center"/>
    </xf>
    <xf numFmtId="49" fontId="4" fillId="0" borderId="96" xfId="0" applyNumberFormat="1" applyFont="1" applyBorder="1" applyAlignment="1">
      <alignment horizontal="center" vertical="center"/>
    </xf>
    <xf numFmtId="49" fontId="4" fillId="0" borderId="76" xfId="189" applyNumberFormat="1" applyFont="1" applyFill="1" applyBorder="1" applyAlignment="1">
      <alignment horizontal="right" vertical="center"/>
    </xf>
    <xf numFmtId="49" fontId="4" fillId="0" borderId="96" xfId="189" applyNumberFormat="1" applyFont="1" applyFill="1" applyBorder="1" applyAlignment="1">
      <alignment horizontal="right" vertical="center"/>
    </xf>
    <xf numFmtId="49" fontId="4" fillId="0" borderId="98" xfId="189" applyNumberFormat="1" applyFont="1" applyFill="1" applyBorder="1" applyAlignment="1">
      <alignment horizontal="right" vertical="center"/>
    </xf>
    <xf numFmtId="49" fontId="4" fillId="0" borderId="99" xfId="189" applyNumberFormat="1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left" vertical="top"/>
    </xf>
    <xf numFmtId="0" fontId="4" fillId="0" borderId="96" xfId="0" applyFont="1" applyFill="1" applyBorder="1" applyAlignment="1">
      <alignment horizontal="left" vertical="top"/>
    </xf>
    <xf numFmtId="49" fontId="4" fillId="0" borderId="76" xfId="189" applyNumberFormat="1" applyFont="1" applyFill="1" applyBorder="1" applyAlignment="1">
      <alignment horizontal="center" vertical="center"/>
    </xf>
    <xf numFmtId="49" fontId="4" fillId="0" borderId="96" xfId="189" applyNumberFormat="1" applyFont="1" applyFill="1" applyBorder="1" applyAlignment="1">
      <alignment horizontal="center" vertical="center"/>
    </xf>
    <xf numFmtId="49" fontId="4" fillId="37" borderId="37" xfId="0" applyNumberFormat="1" applyFont="1" applyFill="1" applyBorder="1" applyAlignment="1">
      <alignment horizontal="left" vertical="distributed" wrapText="1"/>
    </xf>
    <xf numFmtId="49" fontId="4" fillId="37" borderId="1" xfId="0" applyNumberFormat="1" applyFont="1" applyFill="1" applyBorder="1" applyAlignment="1">
      <alignment horizontal="left" vertical="distributed" wrapText="1"/>
    </xf>
    <xf numFmtId="49" fontId="4" fillId="37" borderId="14" xfId="0" applyNumberFormat="1" applyFont="1" applyFill="1" applyBorder="1" applyAlignment="1">
      <alignment horizontal="left" vertical="distributed" wrapText="1"/>
    </xf>
    <xf numFmtId="49" fontId="4" fillId="0" borderId="81" xfId="418" applyNumberFormat="1" applyFont="1" applyBorder="1" applyAlignment="1">
      <alignment horizontal="right" vertical="center"/>
    </xf>
    <xf numFmtId="0" fontId="89" fillId="0" borderId="82" xfId="418" applyFont="1" applyBorder="1"/>
    <xf numFmtId="49" fontId="4" fillId="0" borderId="84" xfId="418" applyNumberFormat="1" applyFont="1" applyBorder="1" applyAlignment="1">
      <alignment horizontal="right" vertical="center"/>
    </xf>
    <xf numFmtId="0" fontId="89" fillId="0" borderId="85" xfId="418" applyFont="1" applyBorder="1"/>
    <xf numFmtId="49" fontId="5" fillId="0" borderId="71" xfId="418" applyNumberFormat="1" applyFont="1" applyBorder="1" applyAlignment="1">
      <alignment horizontal="left" vertical="center"/>
    </xf>
    <xf numFmtId="0" fontId="89" fillId="0" borderId="0" xfId="418" applyFont="1" applyBorder="1"/>
    <xf numFmtId="0" fontId="89" fillId="0" borderId="72" xfId="418" applyFont="1" applyBorder="1"/>
    <xf numFmtId="49" fontId="4" fillId="50" borderId="68" xfId="418" applyNumberFormat="1" applyFont="1" applyFill="1" applyBorder="1" applyAlignment="1">
      <alignment horizontal="left" vertical="center" wrapText="1"/>
    </xf>
    <xf numFmtId="0" fontId="89" fillId="0" borderId="69" xfId="418" applyFont="1" applyBorder="1"/>
    <xf numFmtId="0" fontId="89" fillId="0" borderId="70" xfId="418" applyFont="1" applyBorder="1"/>
    <xf numFmtId="49" fontId="5" fillId="0" borderId="68" xfId="418" applyNumberFormat="1" applyFont="1" applyBorder="1" applyAlignment="1">
      <alignment horizontal="left" vertical="center"/>
    </xf>
    <xf numFmtId="49" fontId="4" fillId="53" borderId="78" xfId="418" applyNumberFormat="1" applyFont="1" applyFill="1" applyBorder="1" applyAlignment="1">
      <alignment horizontal="left" vertical="center" wrapText="1"/>
    </xf>
    <xf numFmtId="0" fontId="89" fillId="37" borderId="79" xfId="418" applyFont="1" applyFill="1" applyBorder="1"/>
    <xf numFmtId="0" fontId="89" fillId="37" borderId="80" xfId="418" applyFont="1" applyFill="1" applyBorder="1"/>
    <xf numFmtId="49" fontId="4" fillId="0" borderId="81" xfId="418" applyNumberFormat="1" applyFont="1" applyBorder="1" applyAlignment="1">
      <alignment horizontal="left" vertical="center"/>
    </xf>
    <xf numFmtId="49" fontId="4" fillId="0" borderId="82" xfId="418" applyNumberFormat="1" applyFont="1" applyBorder="1" applyAlignment="1">
      <alignment horizontal="left" vertical="center"/>
    </xf>
    <xf numFmtId="49" fontId="4" fillId="37" borderId="37" xfId="189" applyNumberFormat="1" applyFont="1" applyFill="1" applyBorder="1" applyAlignment="1">
      <alignment horizontal="left" vertical="center" wrapText="1"/>
    </xf>
    <xf numFmtId="49" fontId="4" fillId="37" borderId="1" xfId="189" applyNumberFormat="1" applyFont="1" applyFill="1" applyBorder="1" applyAlignment="1">
      <alignment horizontal="left" vertical="center" wrapText="1"/>
    </xf>
    <xf numFmtId="49" fontId="4" fillId="37" borderId="14" xfId="189" applyNumberFormat="1" applyFont="1" applyFill="1" applyBorder="1" applyAlignment="1">
      <alignment horizontal="left" vertical="center" wrapText="1"/>
    </xf>
    <xf numFmtId="49" fontId="4" fillId="0" borderId="76" xfId="189" applyNumberFormat="1" applyFont="1" applyFill="1" applyBorder="1" applyAlignment="1">
      <alignment horizontal="left" vertical="center"/>
    </xf>
    <xf numFmtId="49" fontId="4" fillId="0" borderId="96" xfId="189" applyNumberFormat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6" fillId="2" borderId="67" xfId="0" applyFont="1" applyFill="1" applyBorder="1" applyAlignment="1">
      <alignment horizontal="center"/>
    </xf>
    <xf numFmtId="0" fontId="85" fillId="2" borderId="8" xfId="0" applyFont="1" applyFill="1" applyBorder="1" applyAlignment="1">
      <alignment horizontal="center"/>
    </xf>
    <xf numFmtId="0" fontId="85" fillId="2" borderId="9" xfId="0" applyFont="1" applyFill="1" applyBorder="1" applyAlignment="1">
      <alignment horizontal="center"/>
    </xf>
    <xf numFmtId="0" fontId="10" fillId="48" borderId="27" xfId="0" applyFont="1" applyFill="1" applyBorder="1" applyAlignment="1">
      <alignment horizontal="left"/>
    </xf>
    <xf numFmtId="49" fontId="4" fillId="0" borderId="23" xfId="189" applyNumberFormat="1" applyFont="1" applyFill="1" applyBorder="1" applyAlignment="1">
      <alignment horizontal="right" vertical="center"/>
    </xf>
    <xf numFmtId="49" fontId="4" fillId="0" borderId="18" xfId="189" applyNumberFormat="1" applyFont="1" applyFill="1" applyBorder="1" applyAlignment="1">
      <alignment horizontal="right" vertical="center"/>
    </xf>
    <xf numFmtId="49" fontId="4" fillId="0" borderId="15" xfId="189" applyNumberFormat="1" applyFont="1" applyFill="1" applyBorder="1" applyAlignment="1">
      <alignment horizontal="left" vertical="center"/>
    </xf>
    <xf numFmtId="49" fontId="4" fillId="0" borderId="16" xfId="189" applyNumberFormat="1" applyFont="1" applyFill="1" applyBorder="1" applyAlignment="1">
      <alignment horizontal="left" vertical="center"/>
    </xf>
    <xf numFmtId="49" fontId="4" fillId="0" borderId="74" xfId="189" applyNumberFormat="1" applyFont="1" applyFill="1" applyBorder="1" applyAlignment="1">
      <alignment horizontal="center" vertical="center"/>
    </xf>
    <xf numFmtId="49" fontId="4" fillId="0" borderId="75" xfId="189" applyNumberFormat="1" applyFont="1" applyFill="1" applyBorder="1" applyAlignment="1">
      <alignment horizontal="center" vertical="center"/>
    </xf>
    <xf numFmtId="49" fontId="4" fillId="0" borderId="15" xfId="189" applyNumberFormat="1" applyFont="1" applyFill="1" applyBorder="1" applyAlignment="1">
      <alignment horizontal="center" vertical="center"/>
    </xf>
    <xf numFmtId="49" fontId="4" fillId="0" borderId="16" xfId="189" applyNumberFormat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/>
    </xf>
    <xf numFmtId="0" fontId="9" fillId="2" borderId="60" xfId="1" applyFont="1" applyFill="1" applyBorder="1" applyAlignment="1">
      <alignment horizontal="center"/>
    </xf>
    <xf numFmtId="0" fontId="87" fillId="38" borderId="41" xfId="0" applyFont="1" applyFill="1" applyBorder="1" applyAlignment="1">
      <alignment horizontal="center" vertical="center"/>
    </xf>
    <xf numFmtId="49" fontId="4" fillId="37" borderId="15" xfId="189" applyNumberFormat="1" applyFont="1" applyFill="1" applyBorder="1" applyAlignment="1">
      <alignment horizontal="left" vertical="center" wrapText="1"/>
    </xf>
    <xf numFmtId="49" fontId="4" fillId="37" borderId="16" xfId="189" applyNumberFormat="1" applyFont="1" applyFill="1" applyBorder="1" applyAlignment="1">
      <alignment horizontal="left" vertical="center" wrapText="1"/>
    </xf>
    <xf numFmtId="49" fontId="4" fillId="37" borderId="17" xfId="189" applyNumberFormat="1" applyFont="1" applyFill="1" applyBorder="1" applyAlignment="1">
      <alignment horizontal="left" vertical="center" wrapText="1"/>
    </xf>
    <xf numFmtId="49" fontId="4" fillId="0" borderId="15" xfId="189" applyNumberFormat="1" applyFont="1" applyFill="1" applyBorder="1" applyAlignment="1">
      <alignment horizontal="right" vertical="center"/>
    </xf>
    <xf numFmtId="49" fontId="4" fillId="0" borderId="16" xfId="189" applyNumberFormat="1" applyFont="1" applyFill="1" applyBorder="1" applyAlignment="1">
      <alignment horizontal="right" vertical="center"/>
    </xf>
    <xf numFmtId="0" fontId="10" fillId="47" borderId="37" xfId="1" applyFont="1" applyFill="1" applyBorder="1" applyAlignment="1">
      <alignment horizontal="center"/>
    </xf>
    <xf numFmtId="0" fontId="10" fillId="47" borderId="1" xfId="1" applyFont="1" applyFill="1" applyBorder="1" applyAlignment="1">
      <alignment horizontal="center"/>
    </xf>
    <xf numFmtId="0" fontId="10" fillId="47" borderId="14" xfId="1" applyFont="1" applyFill="1" applyBorder="1" applyAlignment="1">
      <alignment horizontal="center"/>
    </xf>
    <xf numFmtId="0" fontId="10" fillId="2" borderId="37" xfId="1" applyFont="1" applyFill="1" applyBorder="1" applyAlignment="1">
      <alignment horizontal="left"/>
    </xf>
    <xf numFmtId="0" fontId="10" fillId="2" borderId="14" xfId="1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96" xfId="0" applyNumberFormat="1" applyFont="1" applyFill="1" applyBorder="1" applyAlignment="1">
      <alignment horizontal="center" vertical="center"/>
    </xf>
    <xf numFmtId="0" fontId="90" fillId="0" borderId="82" xfId="418" applyFont="1" applyBorder="1"/>
    <xf numFmtId="0" fontId="90" fillId="0" borderId="85" xfId="418" applyFont="1" applyBorder="1"/>
    <xf numFmtId="49" fontId="4" fillId="50" borderId="78" xfId="418" applyNumberFormat="1" applyFont="1" applyFill="1" applyBorder="1" applyAlignment="1">
      <alignment horizontal="left" vertical="center" wrapText="1"/>
    </xf>
    <xf numFmtId="0" fontId="90" fillId="0" borderId="79" xfId="418" applyFont="1" applyBorder="1"/>
    <xf numFmtId="0" fontId="90" fillId="0" borderId="80" xfId="418" applyFont="1" applyBorder="1"/>
    <xf numFmtId="49" fontId="91" fillId="0" borderId="81" xfId="418" applyNumberFormat="1" applyFont="1" applyBorder="1" applyAlignment="1">
      <alignment horizontal="right" vertical="center"/>
    </xf>
    <xf numFmtId="0" fontId="9" fillId="0" borderId="82" xfId="418" applyFont="1" applyBorder="1"/>
    <xf numFmtId="49" fontId="91" fillId="0" borderId="84" xfId="418" applyNumberFormat="1" applyFont="1" applyBorder="1" applyAlignment="1">
      <alignment horizontal="right" vertical="center"/>
    </xf>
    <xf numFmtId="0" fontId="9" fillId="0" borderId="85" xfId="418" applyFont="1" applyBorder="1"/>
    <xf numFmtId="49" fontId="91" fillId="50" borderId="110" xfId="418" applyNumberFormat="1" applyFont="1" applyFill="1" applyBorder="1" applyAlignment="1">
      <alignment horizontal="left" vertical="center" wrapText="1"/>
    </xf>
    <xf numFmtId="0" fontId="9" fillId="0" borderId="111" xfId="418" applyFont="1" applyBorder="1"/>
    <xf numFmtId="0" fontId="9" fillId="0" borderId="112" xfId="418" applyFont="1" applyBorder="1"/>
    <xf numFmtId="49" fontId="4" fillId="0" borderId="81" xfId="0" applyNumberFormat="1" applyFont="1" applyBorder="1" applyAlignment="1">
      <alignment horizontal="left" vertical="center"/>
    </xf>
    <xf numFmtId="49" fontId="4" fillId="0" borderId="82" xfId="0" applyNumberFormat="1" applyFont="1" applyBorder="1" applyAlignment="1">
      <alignment horizontal="left" vertical="center"/>
    </xf>
    <xf numFmtId="49" fontId="4" fillId="0" borderId="81" xfId="0" applyNumberFormat="1" applyFont="1" applyFill="1" applyBorder="1" applyAlignment="1">
      <alignment horizontal="left" vertical="center"/>
    </xf>
    <xf numFmtId="49" fontId="4" fillId="0" borderId="82" xfId="0" applyNumberFormat="1" applyFont="1" applyFill="1" applyBorder="1" applyAlignment="1">
      <alignment horizontal="left" vertical="center"/>
    </xf>
    <xf numFmtId="0" fontId="12" fillId="55" borderId="0" xfId="0" applyFont="1" applyFill="1" applyAlignment="1">
      <alignment horizontal="left"/>
    </xf>
    <xf numFmtId="49" fontId="4" fillId="0" borderId="76" xfId="0" applyNumberFormat="1" applyFont="1" applyBorder="1" applyAlignment="1">
      <alignment horizontal="left" vertical="center" wrapText="1"/>
    </xf>
    <xf numFmtId="49" fontId="4" fillId="0" borderId="96" xfId="0" applyNumberFormat="1" applyFont="1" applyBorder="1" applyAlignment="1">
      <alignment horizontal="left" vertical="center" wrapText="1"/>
    </xf>
    <xf numFmtId="0" fontId="89" fillId="0" borderId="79" xfId="418" applyFont="1" applyBorder="1"/>
    <xf numFmtId="0" fontId="89" fillId="0" borderId="80" xfId="418" applyFont="1" applyBorder="1"/>
    <xf numFmtId="49" fontId="4" fillId="0" borderId="81" xfId="418" applyNumberFormat="1" applyFont="1" applyBorder="1" applyAlignment="1">
      <alignment horizontal="left" vertical="center" wrapText="1"/>
    </xf>
    <xf numFmtId="49" fontId="4" fillId="0" borderId="82" xfId="418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167" fontId="9" fillId="48" borderId="67" xfId="0" applyNumberFormat="1" applyFont="1" applyFill="1" applyBorder="1" applyAlignment="1">
      <alignment horizontal="left"/>
    </xf>
    <xf numFmtId="167" fontId="9" fillId="48" borderId="8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5" fillId="2" borderId="67" xfId="0" applyFont="1" applyFill="1" applyBorder="1" applyAlignment="1">
      <alignment horizontal="center"/>
    </xf>
    <xf numFmtId="0" fontId="9" fillId="48" borderId="66" xfId="0" applyFont="1" applyFill="1" applyBorder="1" applyAlignment="1">
      <alignment horizontal="left"/>
    </xf>
    <xf numFmtId="0" fontId="9" fillId="48" borderId="5" xfId="0" applyFont="1" applyFill="1" applyBorder="1" applyAlignment="1">
      <alignment horizontal="left"/>
    </xf>
    <xf numFmtId="0" fontId="13" fillId="5" borderId="87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88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88" xfId="0" applyFont="1" applyFill="1" applyBorder="1" applyAlignment="1">
      <alignment horizontal="center"/>
    </xf>
    <xf numFmtId="0" fontId="13" fillId="5" borderId="89" xfId="0" applyFont="1" applyFill="1" applyBorder="1" applyAlignment="1">
      <alignment horizontal="center"/>
    </xf>
    <xf numFmtId="49" fontId="19" fillId="0" borderId="0" xfId="1" applyNumberFormat="1" applyFont="1" applyAlignment="1">
      <alignment vertical="center"/>
    </xf>
    <xf numFmtId="0" fontId="3" fillId="0" borderId="0" xfId="1" applyAlignment="1">
      <alignment vertical="center"/>
    </xf>
    <xf numFmtId="0" fontId="1" fillId="0" borderId="0" xfId="419"/>
    <xf numFmtId="49" fontId="94" fillId="0" borderId="0" xfId="1" applyNumberFormat="1" applyFont="1" applyAlignment="1">
      <alignment horizontal="center" vertical="top"/>
    </xf>
    <xf numFmtId="49" fontId="95" fillId="0" borderId="0" xfId="1" applyNumberFormat="1" applyFont="1" applyAlignment="1">
      <alignment vertical="center"/>
    </xf>
    <xf numFmtId="49" fontId="95" fillId="0" borderId="0" xfId="1" applyNumberFormat="1" applyFont="1" applyAlignment="1">
      <alignment horizontal="center" vertical="top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3" fillId="0" borderId="0" xfId="1" applyNumberFormat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61" fillId="0" borderId="0" xfId="1" applyFont="1" applyAlignment="1">
      <alignment horizontal="justify" vertical="center"/>
    </xf>
    <xf numFmtId="0" fontId="23" fillId="0" borderId="114" xfId="1" applyFont="1" applyBorder="1" applyAlignment="1">
      <alignment horizontal="center" vertical="center" wrapText="1"/>
    </xf>
    <xf numFmtId="0" fontId="23" fillId="0" borderId="115" xfId="1" applyFont="1" applyBorder="1" applyAlignment="1">
      <alignment horizontal="center" vertical="center" wrapText="1"/>
    </xf>
    <xf numFmtId="0" fontId="23" fillId="0" borderId="116" xfId="1" applyFont="1" applyBorder="1" applyAlignment="1">
      <alignment horizontal="center" vertical="center" wrapText="1"/>
    </xf>
    <xf numFmtId="49" fontId="19" fillId="0" borderId="117" xfId="1" applyNumberFormat="1" applyFont="1" applyBorder="1" applyAlignment="1">
      <alignment vertical="center"/>
    </xf>
    <xf numFmtId="0" fontId="24" fillId="0" borderId="117" xfId="1" applyFont="1" applyBorder="1" applyAlignment="1">
      <alignment horizontal="justify" vertical="center" wrapText="1"/>
    </xf>
    <xf numFmtId="10" fontId="24" fillId="0" borderId="117" xfId="310" applyNumberFormat="1" applyFont="1" applyBorder="1" applyAlignment="1">
      <alignment horizontal="center" vertical="center" wrapText="1"/>
    </xf>
    <xf numFmtId="49" fontId="19" fillId="0" borderId="118" xfId="1" applyNumberFormat="1" applyFont="1" applyBorder="1" applyAlignment="1">
      <alignment vertical="center"/>
    </xf>
    <xf numFmtId="0" fontId="24" fillId="0" borderId="118" xfId="1" applyFont="1" applyBorder="1" applyAlignment="1">
      <alignment horizontal="justify" vertical="center" wrapText="1"/>
    </xf>
    <xf numFmtId="10" fontId="24" fillId="0" borderId="118" xfId="310" applyNumberFormat="1" applyFont="1" applyBorder="1" applyAlignment="1">
      <alignment horizontal="center" vertical="center" wrapText="1"/>
    </xf>
    <xf numFmtId="0" fontId="23" fillId="0" borderId="118" xfId="1" applyFont="1" applyBorder="1" applyAlignment="1">
      <alignment horizontal="justify" vertical="center" wrapText="1"/>
    </xf>
    <xf numFmtId="10" fontId="23" fillId="0" borderId="118" xfId="310" applyNumberFormat="1" applyFont="1" applyBorder="1" applyAlignment="1">
      <alignment horizontal="center" vertical="center" wrapText="1"/>
    </xf>
    <xf numFmtId="49" fontId="19" fillId="0" borderId="119" xfId="1" applyNumberFormat="1" applyFont="1" applyBorder="1" applyAlignment="1">
      <alignment vertical="center"/>
    </xf>
    <xf numFmtId="0" fontId="23" fillId="0" borderId="119" xfId="1" applyFont="1" applyBorder="1" applyAlignment="1">
      <alignment horizontal="justify" vertical="center" wrapText="1"/>
    </xf>
    <xf numFmtId="10" fontId="23" fillId="0" borderId="119" xfId="310" applyNumberFormat="1" applyFont="1" applyBorder="1" applyAlignment="1">
      <alignment horizontal="center" vertical="center" wrapText="1"/>
    </xf>
    <xf numFmtId="10" fontId="24" fillId="0" borderId="116" xfId="310" applyNumberFormat="1" applyFont="1" applyBorder="1" applyAlignment="1">
      <alignment horizontal="center" vertical="center" wrapText="1"/>
    </xf>
    <xf numFmtId="10" fontId="24" fillId="56" borderId="118" xfId="310" applyNumberFormat="1" applyFont="1" applyFill="1" applyBorder="1" applyAlignment="1">
      <alignment horizontal="center" vertical="center" wrapText="1"/>
    </xf>
    <xf numFmtId="10" fontId="24" fillId="56" borderId="117" xfId="310" applyNumberFormat="1" applyFont="1" applyFill="1" applyBorder="1" applyAlignment="1">
      <alignment horizontal="center" vertical="center" wrapText="1"/>
    </xf>
    <xf numFmtId="10" fontId="23" fillId="56" borderId="118" xfId="310" applyNumberFormat="1" applyFont="1" applyFill="1" applyBorder="1" applyAlignment="1">
      <alignment horizontal="center" vertical="center" wrapText="1"/>
    </xf>
    <xf numFmtId="0" fontId="24" fillId="0" borderId="119" xfId="1" applyFont="1" applyBorder="1" applyAlignment="1">
      <alignment horizontal="justify" vertical="center" wrapText="1"/>
    </xf>
    <xf numFmtId="10" fontId="24" fillId="0" borderId="119" xfId="310" applyNumberFormat="1" applyFont="1" applyBorder="1" applyAlignment="1">
      <alignment horizontal="center" vertical="center" wrapText="1"/>
    </xf>
    <xf numFmtId="10" fontId="23" fillId="0" borderId="116" xfId="310" applyNumberFormat="1" applyFont="1" applyBorder="1" applyAlignment="1">
      <alignment horizontal="center" vertical="center" wrapText="1"/>
    </xf>
    <xf numFmtId="49" fontId="19" fillId="0" borderId="120" xfId="1" applyNumberFormat="1" applyFont="1" applyBorder="1" applyAlignment="1">
      <alignment vertical="center"/>
    </xf>
    <xf numFmtId="0" fontId="23" fillId="0" borderId="120" xfId="1" applyFont="1" applyBorder="1" applyAlignment="1">
      <alignment horizontal="justify" vertical="center" wrapText="1"/>
    </xf>
    <xf numFmtId="10" fontId="23" fillId="0" borderId="120" xfId="310" applyNumberFormat="1" applyFont="1" applyBorder="1" applyAlignment="1">
      <alignment horizontal="center" vertical="center" wrapText="1"/>
    </xf>
    <xf numFmtId="49" fontId="19" fillId="0" borderId="0" xfId="186" applyNumberFormat="1" applyFont="1" applyAlignment="1">
      <alignment vertical="center"/>
    </xf>
    <xf numFmtId="0" fontId="3" fillId="0" borderId="0" xfId="186" applyAlignment="1">
      <alignment vertical="center"/>
    </xf>
    <xf numFmtId="49" fontId="94" fillId="0" borderId="0" xfId="186" applyNumberFormat="1" applyFont="1" applyAlignment="1">
      <alignment horizontal="center" vertical="top"/>
    </xf>
    <xf numFmtId="49" fontId="95" fillId="0" borderId="0" xfId="186" applyNumberFormat="1" applyFont="1" applyAlignment="1">
      <alignment vertical="center"/>
    </xf>
    <xf numFmtId="49" fontId="95" fillId="0" borderId="0" xfId="186" applyNumberFormat="1" applyFont="1" applyAlignment="1">
      <alignment horizontal="center" vertical="top"/>
    </xf>
    <xf numFmtId="0" fontId="19" fillId="0" borderId="0" xfId="186" applyFont="1" applyAlignment="1">
      <alignment horizontal="center" vertical="center" wrapText="1"/>
    </xf>
    <xf numFmtId="0" fontId="7" fillId="0" borderId="0" xfId="186" applyFont="1" applyAlignment="1">
      <alignment horizontal="center" vertical="center"/>
    </xf>
    <xf numFmtId="0" fontId="24" fillId="0" borderId="0" xfId="186" applyFont="1" applyAlignment="1">
      <alignment horizontal="left" vertical="center"/>
    </xf>
    <xf numFmtId="0" fontId="24" fillId="0" borderId="0" xfId="186" applyFont="1" applyAlignment="1">
      <alignment horizontal="justify" vertical="center"/>
    </xf>
    <xf numFmtId="165" fontId="3" fillId="0" borderId="0" xfId="403" applyFont="1" applyAlignment="1">
      <alignment vertical="center"/>
    </xf>
    <xf numFmtId="10" fontId="3" fillId="0" borderId="0" xfId="310" applyNumberFormat="1" applyFont="1" applyAlignment="1">
      <alignment vertical="center"/>
    </xf>
    <xf numFmtId="0" fontId="23" fillId="0" borderId="116" xfId="186" applyFont="1" applyBorder="1" applyAlignment="1">
      <alignment horizontal="center" vertical="center" wrapText="1"/>
    </xf>
    <xf numFmtId="165" fontId="23" fillId="0" borderId="116" xfId="403" applyFont="1" applyBorder="1" applyAlignment="1">
      <alignment horizontal="center" vertical="center" wrapText="1"/>
    </xf>
    <xf numFmtId="0" fontId="24" fillId="0" borderId="121" xfId="186" applyFont="1" applyBorder="1" applyAlignment="1">
      <alignment horizontal="justify" vertical="center" wrapText="1"/>
    </xf>
    <xf numFmtId="165" fontId="24" fillId="0" borderId="121" xfId="403" applyFont="1" applyBorder="1" applyAlignment="1">
      <alignment vertical="center" wrapText="1"/>
    </xf>
    <xf numFmtId="10" fontId="24" fillId="0" borderId="121" xfId="310" applyNumberFormat="1" applyFont="1" applyBorder="1" applyAlignment="1">
      <alignment vertical="center" wrapText="1"/>
    </xf>
    <xf numFmtId="0" fontId="23" fillId="0" borderId="118" xfId="186" applyFont="1" applyBorder="1" applyAlignment="1">
      <alignment horizontal="justify" vertical="center" wrapText="1"/>
    </xf>
    <xf numFmtId="165" fontId="23" fillId="0" borderId="118" xfId="403" applyFont="1" applyBorder="1" applyAlignment="1">
      <alignment vertical="center" wrapText="1"/>
    </xf>
    <xf numFmtId="10" fontId="24" fillId="0" borderId="118" xfId="310" applyNumberFormat="1" applyFont="1" applyBorder="1" applyAlignment="1">
      <alignment vertical="center" wrapText="1"/>
    </xf>
    <xf numFmtId="10" fontId="23" fillId="0" borderId="118" xfId="310" applyNumberFormat="1" applyFont="1" applyBorder="1" applyAlignment="1">
      <alignment vertical="center" wrapText="1"/>
    </xf>
    <xf numFmtId="0" fontId="24" fillId="0" borderId="118" xfId="186" applyFont="1" applyBorder="1" applyAlignment="1">
      <alignment horizontal="justify" vertical="center" wrapText="1"/>
    </xf>
    <xf numFmtId="165" fontId="24" fillId="0" borderId="118" xfId="403" applyFont="1" applyFill="1" applyBorder="1" applyAlignment="1">
      <alignment vertical="center" wrapText="1"/>
    </xf>
    <xf numFmtId="165" fontId="24" fillId="0" borderId="118" xfId="403" applyFont="1" applyBorder="1" applyAlignment="1">
      <alignment vertical="center" wrapText="1"/>
    </xf>
    <xf numFmtId="10" fontId="24" fillId="56" borderId="118" xfId="310" applyNumberFormat="1" applyFont="1" applyFill="1" applyBorder="1" applyAlignment="1">
      <alignment vertical="center" wrapText="1"/>
    </xf>
    <xf numFmtId="10" fontId="23" fillId="56" borderId="118" xfId="310" applyNumberFormat="1" applyFont="1" applyFill="1" applyBorder="1" applyAlignment="1">
      <alignment vertical="center" wrapText="1"/>
    </xf>
    <xf numFmtId="0" fontId="23" fillId="0" borderId="120" xfId="186" applyFont="1" applyBorder="1" applyAlignment="1">
      <alignment horizontal="justify" vertical="center" wrapText="1"/>
    </xf>
    <xf numFmtId="165" fontId="24" fillId="0" borderId="120" xfId="403" applyFont="1" applyBorder="1" applyAlignment="1">
      <alignment vertical="center" wrapText="1"/>
    </xf>
    <xf numFmtId="10" fontId="19" fillId="0" borderId="120" xfId="310" applyNumberFormat="1" applyFont="1" applyBorder="1" applyAlignment="1">
      <alignment vertical="center"/>
    </xf>
    <xf numFmtId="0" fontId="3" fillId="0" borderId="0" xfId="186" applyFont="1" applyAlignment="1">
      <alignment vertical="center"/>
    </xf>
    <xf numFmtId="0" fontId="3" fillId="0" borderId="0" xfId="186" applyFont="1" applyFill="1" applyAlignment="1">
      <alignment horizontal="left" vertical="center" wrapText="1"/>
    </xf>
  </cellXfs>
  <cellStyles count="420">
    <cellStyle name="20% - Ênfase1" xfId="26" builtinId="30" customBuiltin="1"/>
    <cellStyle name="20% - Ênfase1 2" xfId="50"/>
    <cellStyle name="20% - Ênfase1 2 2" xfId="51"/>
    <cellStyle name="20% - Ênfase1 2 3" xfId="52"/>
    <cellStyle name="20% - Ênfase1 3" xfId="53"/>
    <cellStyle name="20% - Ênfase1 4" xfId="54"/>
    <cellStyle name="20% - Ênfase1 5" xfId="55"/>
    <cellStyle name="20% - Ênfase2" xfId="30" builtinId="34" customBuiltin="1"/>
    <cellStyle name="20% - Ênfase2 2" xfId="56"/>
    <cellStyle name="20% - Ênfase2 2 2" xfId="57"/>
    <cellStyle name="20% - Ênfase2 2 3" xfId="58"/>
    <cellStyle name="20% - Ênfase2 3" xfId="59"/>
    <cellStyle name="20% - Ênfase2 4" xfId="60"/>
    <cellStyle name="20% - Ênfase2 5" xfId="61"/>
    <cellStyle name="20% - Ênfase3" xfId="34" builtinId="38" customBuiltin="1"/>
    <cellStyle name="20% - Ênfase3 2" xfId="62"/>
    <cellStyle name="20% - Ênfase3 2 2" xfId="63"/>
    <cellStyle name="20% - Ênfase3 2 3" xfId="64"/>
    <cellStyle name="20% - Ênfase3 3" xfId="65"/>
    <cellStyle name="20% - Ênfase3 4" xfId="66"/>
    <cellStyle name="20% - Ênfase3 5" xfId="67"/>
    <cellStyle name="20% - Ênfase4" xfId="38" builtinId="42" customBuiltin="1"/>
    <cellStyle name="20% - Ênfase4 2" xfId="68"/>
    <cellStyle name="20% - Ênfase4 2 2" xfId="69"/>
    <cellStyle name="20% - Ênfase4 2 3" xfId="70"/>
    <cellStyle name="20% - Ênfase4 3" xfId="71"/>
    <cellStyle name="20% - Ênfase4 4" xfId="72"/>
    <cellStyle name="20% - Ênfase4 5" xfId="73"/>
    <cellStyle name="20% - Ênfase5" xfId="42" builtinId="46" customBuiltin="1"/>
    <cellStyle name="20% - Ênfase5 2" xfId="74"/>
    <cellStyle name="20% - Ênfase6" xfId="46" builtinId="50" customBuiltin="1"/>
    <cellStyle name="20% - Ênfase6 2" xfId="75"/>
    <cellStyle name="40% - Ênfase1" xfId="27" builtinId="31" customBuiltin="1"/>
    <cellStyle name="40% - Ênfase1 2" xfId="76"/>
    <cellStyle name="40% - Ênfase1 2 2" xfId="77"/>
    <cellStyle name="40% - Ênfase1 2 3" xfId="78"/>
    <cellStyle name="40% - Ênfase1 3" xfId="79"/>
    <cellStyle name="40% - Ênfase1 4" xfId="80"/>
    <cellStyle name="40% - Ênfase1 5" xfId="81"/>
    <cellStyle name="40% - Ênfase2" xfId="31" builtinId="35" customBuiltin="1"/>
    <cellStyle name="40% - Ênfase2 2" xfId="82"/>
    <cellStyle name="40% - Ênfase3" xfId="35" builtinId="39" customBuiltin="1"/>
    <cellStyle name="40% - Ênfase3 2" xfId="83"/>
    <cellStyle name="40% - Ênfase3 2 2" xfId="84"/>
    <cellStyle name="40% - Ênfase3 2 3" xfId="85"/>
    <cellStyle name="40% - Ênfase3 3" xfId="86"/>
    <cellStyle name="40% - Ênfase3 4" xfId="87"/>
    <cellStyle name="40% - Ênfase3 5" xfId="88"/>
    <cellStyle name="40% - Ênfase4" xfId="39" builtinId="43" customBuiltin="1"/>
    <cellStyle name="40% - Ênfase4 2" xfId="89"/>
    <cellStyle name="40% - Ênfase4 2 2" xfId="90"/>
    <cellStyle name="40% - Ênfase4 2 3" xfId="91"/>
    <cellStyle name="40% - Ênfase4 3" xfId="92"/>
    <cellStyle name="40% - Ênfase4 4" xfId="93"/>
    <cellStyle name="40% - Ênfase4 5" xfId="94"/>
    <cellStyle name="40% - Ênfase5" xfId="43" builtinId="47" customBuiltin="1"/>
    <cellStyle name="40% - Ênfase5 2" xfId="95"/>
    <cellStyle name="40% - Ênfase6" xfId="47" builtinId="51" customBuiltin="1"/>
    <cellStyle name="40% - Ênfase6 2" xfId="96"/>
    <cellStyle name="40% - Ênfase6 2 2" xfId="97"/>
    <cellStyle name="40% - Ênfase6 2 3" xfId="98"/>
    <cellStyle name="40% - Ênfase6 3" xfId="99"/>
    <cellStyle name="40% - Ênfase6 4" xfId="100"/>
    <cellStyle name="40% - Ênfase6 5" xfId="101"/>
    <cellStyle name="60% - Ênfase1" xfId="28" builtinId="32" customBuiltin="1"/>
    <cellStyle name="60% - Ênfase1 2" xfId="102"/>
    <cellStyle name="60% - Ênfase1 2 2" xfId="103"/>
    <cellStyle name="60% - Ênfase1 2 3" xfId="104"/>
    <cellStyle name="60% - Ênfase1 3" xfId="105"/>
    <cellStyle name="60% - Ênfase1 4" xfId="106"/>
    <cellStyle name="60% - Ênfase1 5" xfId="107"/>
    <cellStyle name="60% - Ênfase2" xfId="32" builtinId="36" customBuiltin="1"/>
    <cellStyle name="60% - Ênfase2 2" xfId="108"/>
    <cellStyle name="60% - Ênfase3" xfId="36" builtinId="40" customBuiltin="1"/>
    <cellStyle name="60% - Ênfase3 2" xfId="109"/>
    <cellStyle name="60% - Ênfase3 2 2" xfId="110"/>
    <cellStyle name="60% - Ênfase3 2 3" xfId="111"/>
    <cellStyle name="60% - Ênfase3 3" xfId="112"/>
    <cellStyle name="60% - Ênfase3 4" xfId="113"/>
    <cellStyle name="60% - Ênfase3 5" xfId="114"/>
    <cellStyle name="60% - Ênfase4" xfId="40" builtinId="44" customBuiltin="1"/>
    <cellStyle name="60% - Ênfase4 2" xfId="115"/>
    <cellStyle name="60% - Ênfase4 2 2" xfId="116"/>
    <cellStyle name="60% - Ênfase4 2 3" xfId="117"/>
    <cellStyle name="60% - Ênfase4 3" xfId="118"/>
    <cellStyle name="60% - Ênfase4 4" xfId="119"/>
    <cellStyle name="60% - Ênfase4 5" xfId="120"/>
    <cellStyle name="60% - Ênfase5" xfId="44" builtinId="48" customBuiltin="1"/>
    <cellStyle name="60% - Ênfase5 2" xfId="121"/>
    <cellStyle name="60% - Ênfase6" xfId="48" builtinId="52" customBuiltin="1"/>
    <cellStyle name="60% - Ênfase6 2" xfId="122"/>
    <cellStyle name="60% - Ênfase6 2 2" xfId="123"/>
    <cellStyle name="60% - Ênfase6 2 3" xfId="124"/>
    <cellStyle name="60% - Ênfase6 3" xfId="125"/>
    <cellStyle name="60% - Ênfase6 4" xfId="126"/>
    <cellStyle name="60% - Ênfase6 5" xfId="127"/>
    <cellStyle name="Bom" xfId="14" builtinId="26" customBuiltin="1"/>
    <cellStyle name="Bom 2" xfId="128"/>
    <cellStyle name="Cálculo" xfId="19" builtinId="22" customBuiltin="1"/>
    <cellStyle name="Cálculo 2" xfId="129"/>
    <cellStyle name="Cálculo 2 2" xfId="130"/>
    <cellStyle name="Cálculo 2 3" xfId="131"/>
    <cellStyle name="Cálculo 3" xfId="132"/>
    <cellStyle name="Cálculo 4" xfId="133"/>
    <cellStyle name="Cálculo 5" xfId="134"/>
    <cellStyle name="Célula de Verificação" xfId="21" builtinId="23" customBuiltin="1"/>
    <cellStyle name="Célula de Verificação 2" xfId="135"/>
    <cellStyle name="Célula Vinculada" xfId="20" builtinId="24" customBuiltin="1"/>
    <cellStyle name="Célula Vinculada 2" xfId="136"/>
    <cellStyle name="Data" xfId="137"/>
    <cellStyle name="Ênfase1" xfId="25" builtinId="29" customBuiltin="1"/>
    <cellStyle name="Ênfase1 2" xfId="138"/>
    <cellStyle name="Ênfase1 2 2" xfId="139"/>
    <cellStyle name="Ênfase1 2 3" xfId="140"/>
    <cellStyle name="Ênfase1 3" xfId="141"/>
    <cellStyle name="Ênfase1 4" xfId="142"/>
    <cellStyle name="Ênfase1 5" xfId="143"/>
    <cellStyle name="Ênfase2" xfId="29" builtinId="33" customBuiltin="1"/>
    <cellStyle name="Ênfase2 2" xfId="144"/>
    <cellStyle name="Ênfase3" xfId="33" builtinId="37" customBuiltin="1"/>
    <cellStyle name="Ênfase3 2" xfId="145"/>
    <cellStyle name="Ênfase4" xfId="37" builtinId="41" customBuiltin="1"/>
    <cellStyle name="Ênfase4 2" xfId="146"/>
    <cellStyle name="Ênfase4 2 2" xfId="147"/>
    <cellStyle name="Ênfase4 2 3" xfId="148"/>
    <cellStyle name="Ênfase4 3" xfId="149"/>
    <cellStyle name="Ênfase4 4" xfId="150"/>
    <cellStyle name="Ênfase4 5" xfId="151"/>
    <cellStyle name="Ênfase5" xfId="41" builtinId="45" customBuiltin="1"/>
    <cellStyle name="Ênfase5 2" xfId="152"/>
    <cellStyle name="Ênfase6" xfId="45" builtinId="49" customBuiltin="1"/>
    <cellStyle name="Ênfase6 2" xfId="153"/>
    <cellStyle name="Entrada" xfId="17" builtinId="20" customBuiltin="1"/>
    <cellStyle name="Entrada 2" xfId="154"/>
    <cellStyle name="Excel_BuiltIn_Comma" xfId="155"/>
    <cellStyle name="Fixo" xfId="156"/>
    <cellStyle name="Heading" xfId="157"/>
    <cellStyle name="Heading1" xfId="158"/>
    <cellStyle name="Hyperlink 2" xfId="159"/>
    <cellStyle name="Incorreto" xfId="15" builtinId="27" customBuiltin="1"/>
    <cellStyle name="Incorreto 2" xfId="160"/>
    <cellStyle name="Moeda 2" xfId="161"/>
    <cellStyle name="Moeda 2 2" xfId="162"/>
    <cellStyle name="Moeda 2 2 2" xfId="163"/>
    <cellStyle name="Moeda 2 3" xfId="164"/>
    <cellStyle name="Moeda 2 3 2" xfId="165"/>
    <cellStyle name="Moeda 3" xfId="166"/>
    <cellStyle name="Moeda 3 2" xfId="167"/>
    <cellStyle name="Moeda 3 2 2" xfId="168"/>
    <cellStyle name="Moeda 3 3" xfId="169"/>
    <cellStyle name="Moeda 4" xfId="170"/>
    <cellStyle name="Moeda 4 2" xfId="171"/>
    <cellStyle name="Moeda 4 2 2" xfId="172"/>
    <cellStyle name="Moeda 4 3" xfId="173"/>
    <cellStyle name="Moeda 5" xfId="174"/>
    <cellStyle name="Moeda 5 2" xfId="175"/>
    <cellStyle name="Moeda 5 2 2" xfId="176"/>
    <cellStyle name="Moeda 5 3" xfId="177"/>
    <cellStyle name="Moeda 5 3 2" xfId="178"/>
    <cellStyle name="Moeda 6" xfId="179"/>
    <cellStyle name="Moeda 6 2" xfId="180"/>
    <cellStyle name="Moeda 7" xfId="181"/>
    <cellStyle name="Moeda 7 2" xfId="182"/>
    <cellStyle name="Moeda 8" xfId="183"/>
    <cellStyle name="Neutra" xfId="16" builtinId="28" customBuiltin="1"/>
    <cellStyle name="Neutra 2" xfId="184"/>
    <cellStyle name="Normal" xfId="0" builtinId="0"/>
    <cellStyle name="Normal 10" xfId="185"/>
    <cellStyle name="Normal 10 2" xfId="186"/>
    <cellStyle name="Normal 11" xfId="187"/>
    <cellStyle name="Normal 11 2" xfId="188"/>
    <cellStyle name="Normal 12" xfId="49"/>
    <cellStyle name="Normal 13" xfId="418"/>
    <cellStyle name="Normal 14" xfId="419"/>
    <cellStyle name="Normal 2" xfId="1"/>
    <cellStyle name="Normal 2 10" xfId="189"/>
    <cellStyle name="Normal 2 10 2" xfId="190"/>
    <cellStyle name="Normal 2 11" xfId="191"/>
    <cellStyle name="Normal 2 11 2" xfId="192"/>
    <cellStyle name="Normal 2 12" xfId="193"/>
    <cellStyle name="Normal 2 12 2" xfId="194"/>
    <cellStyle name="Normal 2 13" xfId="195"/>
    <cellStyle name="Normal 2 13 2" xfId="196"/>
    <cellStyle name="Normal 2 14" xfId="197"/>
    <cellStyle name="Normal 2 14 2" xfId="198"/>
    <cellStyle name="Normal 2 15" xfId="199"/>
    <cellStyle name="Normal 2 15 2" xfId="200"/>
    <cellStyle name="Normal 2 16" xfId="201"/>
    <cellStyle name="Normal 2 16 2" xfId="202"/>
    <cellStyle name="Normal 2 17" xfId="203"/>
    <cellStyle name="Normal 2 17 2" xfId="204"/>
    <cellStyle name="Normal 2 18" xfId="205"/>
    <cellStyle name="Normal 2 18 2" xfId="206"/>
    <cellStyle name="Normal 2 19" xfId="207"/>
    <cellStyle name="Normal 2 19 2" xfId="208"/>
    <cellStyle name="Normal 2 2" xfId="209"/>
    <cellStyle name="Normal 2 2 2" xfId="210"/>
    <cellStyle name="Normal 2 20" xfId="211"/>
    <cellStyle name="Normal 2 20 2" xfId="212"/>
    <cellStyle name="Normal 2 21" xfId="213"/>
    <cellStyle name="Normal 2 21 2" xfId="214"/>
    <cellStyle name="Normal 2 22" xfId="215"/>
    <cellStyle name="Normal 2 3" xfId="2"/>
    <cellStyle name="Normal 2 3 2" xfId="216"/>
    <cellStyle name="Normal 2 4" xfId="3"/>
    <cellStyle name="Normal 2 4 2" xfId="217"/>
    <cellStyle name="Normal 2 5" xfId="4"/>
    <cellStyle name="Normal 2 5 2" xfId="218"/>
    <cellStyle name="Normal 2 6" xfId="5"/>
    <cellStyle name="Normal 2 6 2" xfId="219"/>
    <cellStyle name="Normal 2 7" xfId="6"/>
    <cellStyle name="Normal 2 7 2" xfId="220"/>
    <cellStyle name="Normal 2 8" xfId="221"/>
    <cellStyle name="Normal 2 8 2" xfId="222"/>
    <cellStyle name="Normal 2 9" xfId="223"/>
    <cellStyle name="Normal 2 9 2" xfId="224"/>
    <cellStyle name="Normal 23" xfId="225"/>
    <cellStyle name="Normal 23 2" xfId="226"/>
    <cellStyle name="Normal 24" xfId="227"/>
    <cellStyle name="Normal 24 2" xfId="228"/>
    <cellStyle name="Normal 25" xfId="229"/>
    <cellStyle name="Normal 25 2" xfId="230"/>
    <cellStyle name="Normal 256" xfId="231"/>
    <cellStyle name="Normal 26" xfId="232"/>
    <cellStyle name="Normal 26 2" xfId="233"/>
    <cellStyle name="Normal 27" xfId="234"/>
    <cellStyle name="Normal 27 2" xfId="235"/>
    <cellStyle name="Normal 28" xfId="236"/>
    <cellStyle name="Normal 28 2" xfId="237"/>
    <cellStyle name="Normal 29" xfId="238"/>
    <cellStyle name="Normal 29 2" xfId="239"/>
    <cellStyle name="Normal 3" xfId="240"/>
    <cellStyle name="Normal 3 2" xfId="241"/>
    <cellStyle name="Normal 3 2 2" xfId="242"/>
    <cellStyle name="Normal 30" xfId="243"/>
    <cellStyle name="Normal 30 2" xfId="244"/>
    <cellStyle name="Normal 31" xfId="245"/>
    <cellStyle name="Normal 31 2" xfId="246"/>
    <cellStyle name="Normal 32" xfId="247"/>
    <cellStyle name="Normal 32 2" xfId="248"/>
    <cellStyle name="Normal 33" xfId="249"/>
    <cellStyle name="Normal 33 2" xfId="250"/>
    <cellStyle name="Normal 34" xfId="251"/>
    <cellStyle name="Normal 34 2" xfId="252"/>
    <cellStyle name="Normal 35" xfId="253"/>
    <cellStyle name="Normal 35 2" xfId="254"/>
    <cellStyle name="Normal 36" xfId="255"/>
    <cellStyle name="Normal 36 2" xfId="256"/>
    <cellStyle name="Normal 37" xfId="257"/>
    <cellStyle name="Normal 37 2" xfId="258"/>
    <cellStyle name="Normal 38" xfId="259"/>
    <cellStyle name="Normal 38 2" xfId="260"/>
    <cellStyle name="Normal 39" xfId="261"/>
    <cellStyle name="Normal 39 2" xfId="262"/>
    <cellStyle name="Normal 4" xfId="263"/>
    <cellStyle name="Normal 4 2" xfId="264"/>
    <cellStyle name="Normal 40" xfId="265"/>
    <cellStyle name="Normal 40 2" xfId="266"/>
    <cellStyle name="Normal 41" xfId="267"/>
    <cellStyle name="Normal 41 2" xfId="268"/>
    <cellStyle name="Normal 42" xfId="269"/>
    <cellStyle name="Normal 42 2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6 2" xfId="278"/>
    <cellStyle name="Normal 47" xfId="279"/>
    <cellStyle name="Normal 48" xfId="280"/>
    <cellStyle name="Normal 48 2" xfId="281"/>
    <cellStyle name="Normal 48 2 2" xfId="282"/>
    <cellStyle name="Normal 48 3" xfId="283"/>
    <cellStyle name="Normal 5" xfId="284"/>
    <cellStyle name="Normal 6" xfId="285"/>
    <cellStyle name="Normal 6 2" xfId="286"/>
    <cellStyle name="Normal 6 3" xfId="287"/>
    <cellStyle name="Normal 6 3 2" xfId="288"/>
    <cellStyle name="Normal 6 4" xfId="289"/>
    <cellStyle name="Normal 7" xfId="290"/>
    <cellStyle name="Normal 8" xfId="291"/>
    <cellStyle name="Normal 9" xfId="292"/>
    <cellStyle name="Normal 9 2" xfId="293"/>
    <cellStyle name="Nota 2" xfId="295"/>
    <cellStyle name="Nota 2 2" xfId="296"/>
    <cellStyle name="Nota 2 2 2" xfId="297"/>
    <cellStyle name="Nota 2 3" xfId="298"/>
    <cellStyle name="Nota 2 3 2" xfId="299"/>
    <cellStyle name="Nota 3" xfId="300"/>
    <cellStyle name="Nota 3 2" xfId="301"/>
    <cellStyle name="Nota 3 2 2" xfId="302"/>
    <cellStyle name="Nota 3 3" xfId="303"/>
    <cellStyle name="Nota 3 3 2" xfId="304"/>
    <cellStyle name="Nota 4" xfId="305"/>
    <cellStyle name="Nota 4 2" xfId="306"/>
    <cellStyle name="Nota 5" xfId="294"/>
    <cellStyle name="Percentual" xfId="307"/>
    <cellStyle name="Ponto" xfId="308"/>
    <cellStyle name="Porcentagem" xfId="7" builtinId="5"/>
    <cellStyle name="Porcentagem 2" xfId="310"/>
    <cellStyle name="Porcentagem 2 2" xfId="311"/>
    <cellStyle name="Porcentagem 3" xfId="312"/>
    <cellStyle name="Porcentagem 3 2" xfId="313"/>
    <cellStyle name="Porcentagem 3 2 2" xfId="314"/>
    <cellStyle name="Porcentagem 3 2 2 2" xfId="315"/>
    <cellStyle name="Porcentagem 3 2 3" xfId="316"/>
    <cellStyle name="Porcentagem 3 3" xfId="317"/>
    <cellStyle name="Porcentagem 3 3 2" xfId="318"/>
    <cellStyle name="Porcentagem 3 4" xfId="319"/>
    <cellStyle name="Porcentagem 4" xfId="320"/>
    <cellStyle name="Porcentagem 4 2" xfId="321"/>
    <cellStyle name="Porcentagem 4 2 2" xfId="322"/>
    <cellStyle name="Porcentagem 4 3" xfId="323"/>
    <cellStyle name="Porcentagem 4 3 2" xfId="324"/>
    <cellStyle name="Porcentagem 5" xfId="325"/>
    <cellStyle name="Porcentagem 5 2" xfId="326"/>
    <cellStyle name="Porcentagem 6" xfId="327"/>
    <cellStyle name="Porcentagem 6 2" xfId="328"/>
    <cellStyle name="Porcentagem 7" xfId="329"/>
    <cellStyle name="Porcentagem 8" xfId="309"/>
    <cellStyle name="Result" xfId="330"/>
    <cellStyle name="Result2" xfId="331"/>
    <cellStyle name="Saída" xfId="18" builtinId="21" customBuiltin="1"/>
    <cellStyle name="Saída 2" xfId="332"/>
    <cellStyle name="Saída 2 2" xfId="333"/>
    <cellStyle name="Saída 2 3" xfId="334"/>
    <cellStyle name="Saída 3" xfId="335"/>
    <cellStyle name="Saída 4" xfId="336"/>
    <cellStyle name="Saída 5" xfId="337"/>
    <cellStyle name="Separador de milhares 2" xfId="8"/>
    <cellStyle name="Separador de milhares 2 2" xfId="338"/>
    <cellStyle name="Separador de milhares 2 2 2" xfId="339"/>
    <cellStyle name="Separador de milhares 2 3" xfId="340"/>
    <cellStyle name="Separador de milhares 3" xfId="341"/>
    <cellStyle name="Separador de milhares 3 2" xfId="342"/>
    <cellStyle name="Separador de milhares 3 2 2" xfId="343"/>
    <cellStyle name="Separador de milhares 3 3" xfId="344"/>
    <cellStyle name="Separador de milhares 4" xfId="345"/>
    <cellStyle name="Separador de milhares 4 2" xfId="346"/>
    <cellStyle name="Separador de milhares 6" xfId="347"/>
    <cellStyle name="Separador de milhares 6 2" xfId="348"/>
    <cellStyle name="Separador de milhares 7" xfId="349"/>
    <cellStyle name="Separador de milhares 7 2" xfId="350"/>
    <cellStyle name="Separador de milhares 8" xfId="351"/>
    <cellStyle name="Separador de milhares 8 2" xfId="352"/>
    <cellStyle name="TableStyleLight1" xfId="353"/>
    <cellStyle name="Texto de Aviso" xfId="22" builtinId="11" customBuiltin="1"/>
    <cellStyle name="Texto de Aviso 2" xfId="354"/>
    <cellStyle name="Texto Explicativo" xfId="23" builtinId="53" customBuiltin="1"/>
    <cellStyle name="Texto Explicativo 2" xfId="355"/>
    <cellStyle name="Título" xfId="9" builtinId="15" customBuiltin="1"/>
    <cellStyle name="Título 1" xfId="10" builtinId="16" customBuiltin="1"/>
    <cellStyle name="Título 1 2" xfId="356"/>
    <cellStyle name="Título 1 2 2" xfId="357"/>
    <cellStyle name="Título 1 2 3" xfId="358"/>
    <cellStyle name="Título 1 3" xfId="359"/>
    <cellStyle name="Título 1 4" xfId="360"/>
    <cellStyle name="Título 1 5" xfId="361"/>
    <cellStyle name="Título 1 5 2" xfId="362"/>
    <cellStyle name="Título 2" xfId="11" builtinId="17" customBuiltin="1"/>
    <cellStyle name="Título 2 2" xfId="363"/>
    <cellStyle name="Título 2 2 2" xfId="364"/>
    <cellStyle name="Título 2 2 3" xfId="365"/>
    <cellStyle name="Título 2 3" xfId="366"/>
    <cellStyle name="Título 2 4" xfId="367"/>
    <cellStyle name="Título 2 5" xfId="368"/>
    <cellStyle name="Título 3" xfId="12" builtinId="18" customBuiltin="1"/>
    <cellStyle name="Título 3 2" xfId="369"/>
    <cellStyle name="Título 3 2 2" xfId="370"/>
    <cellStyle name="Título 3 2 3" xfId="371"/>
    <cellStyle name="Título 3 3" xfId="372"/>
    <cellStyle name="Título 3 4" xfId="373"/>
    <cellStyle name="Título 3 5" xfId="374"/>
    <cellStyle name="Título 3 5 2" xfId="375"/>
    <cellStyle name="Título 4" xfId="13" builtinId="19" customBuiltin="1"/>
    <cellStyle name="Título 4 2" xfId="376"/>
    <cellStyle name="Título 4 2 2" xfId="377"/>
    <cellStyle name="Título 4 2 3" xfId="378"/>
    <cellStyle name="Título 4 3" xfId="379"/>
    <cellStyle name="Título 4 4" xfId="380"/>
    <cellStyle name="Título 4 5" xfId="381"/>
    <cellStyle name="Título 4 5 2" xfId="382"/>
    <cellStyle name="Título 5" xfId="383"/>
    <cellStyle name="Título 6" xfId="384"/>
    <cellStyle name="Título 6 2" xfId="385"/>
    <cellStyle name="Titulo1" xfId="386"/>
    <cellStyle name="Titulo2" xfId="387"/>
    <cellStyle name="Total" xfId="24" builtinId="25" customBuiltin="1"/>
    <cellStyle name="Total 2" xfId="388"/>
    <cellStyle name="Total 2 2" xfId="389"/>
    <cellStyle name="Total 2 3" xfId="390"/>
    <cellStyle name="Total 3" xfId="391"/>
    <cellStyle name="Total 4" xfId="392"/>
    <cellStyle name="Total 5" xfId="393"/>
    <cellStyle name="Vírgula 10" xfId="394"/>
    <cellStyle name="Vírgula 2" xfId="395"/>
    <cellStyle name="Vírgula 2 2" xfId="396"/>
    <cellStyle name="Vírgula 2 3" xfId="397"/>
    <cellStyle name="Vírgula 3" xfId="398"/>
    <cellStyle name="Vírgula 3 2" xfId="399"/>
    <cellStyle name="Vírgula 3 2 2" xfId="400"/>
    <cellStyle name="Vírgula 3 3" xfId="401"/>
    <cellStyle name="Vírgula 4" xfId="402"/>
    <cellStyle name="Vírgula 4 2" xfId="403"/>
    <cellStyle name="Vírgula 4 2 2" xfId="404"/>
    <cellStyle name="Vírgula 4 3" xfId="405"/>
    <cellStyle name="Vírgula 4 3 2" xfId="406"/>
    <cellStyle name="Vírgula 5" xfId="407"/>
    <cellStyle name="Vírgula 5 2" xfId="408"/>
    <cellStyle name="Vírgula 5 2 2" xfId="409"/>
    <cellStyle name="Vírgula 5 3" xfId="410"/>
    <cellStyle name="Vírgula 5 3 2" xfId="411"/>
    <cellStyle name="Vírgula 6" xfId="412"/>
    <cellStyle name="Vírgula 6 2" xfId="413"/>
    <cellStyle name="Vírgula 7" xfId="414"/>
    <cellStyle name="Vírgula 7 2" xfId="415"/>
    <cellStyle name="Vírgula 8" xfId="416"/>
    <cellStyle name="Vírgula 9" xfId="4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57150</xdr:rowOff>
    </xdr:from>
    <xdr:to>
      <xdr:col>0</xdr:col>
      <xdr:colOff>865414</xdr:colOff>
      <xdr:row>5</xdr:row>
      <xdr:rowOff>152400</xdr:rowOff>
    </xdr:to>
    <xdr:pic>
      <xdr:nvPicPr>
        <xdr:cNvPr id="22" name="Picture 372" descr="image0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8600"/>
          <a:ext cx="83683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0</xdr:col>
      <xdr:colOff>874939</xdr:colOff>
      <xdr:row>5</xdr:row>
      <xdr:rowOff>190500</xdr:rowOff>
    </xdr:to>
    <xdr:pic>
      <xdr:nvPicPr>
        <xdr:cNvPr id="3" name="Picture 372" descr="image0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0025"/>
          <a:ext cx="83683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42332</xdr:colOff>
      <xdr:row>1</xdr:row>
      <xdr:rowOff>52915</xdr:rowOff>
    </xdr:from>
    <xdr:to>
      <xdr:col>0</xdr:col>
      <xdr:colOff>879171</xdr:colOff>
      <xdr:row>4</xdr:row>
      <xdr:rowOff>187323</xdr:rowOff>
    </xdr:to>
    <xdr:pic>
      <xdr:nvPicPr>
        <xdr:cNvPr id="58" name="Picture 372" descr="image0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2" y="222248"/>
          <a:ext cx="836839" cy="67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0;cleo%20de%20Administra&#231;&#227;o/Se&#231;&#227;o%20de%20Administra&#231;&#227;o%20Predial%20e%20Engenharia/6.%20PROJETOS/Projetos%20DCT/or&#231;amento%20revisado/R.00/OK%20-%20JFPB.CPU.AD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O"/>
      <sheetName val="R.C."/>
      <sheetName val="L.I.COTAÇÃO"/>
      <sheetName val="L.I.SICRO EQ"/>
      <sheetName val="L.I.SICRO MAT"/>
      <sheetName val="L.I.SICRO MO"/>
      <sheetName val="L.S.SICRO 2"/>
      <sheetName val="L.I.SINAPI"/>
      <sheetName val="L.S.SINAPI"/>
      <sheetName val="MODELO"/>
      <sheetName val="CCOMPS0001"/>
      <sheetName val="CCOMPS0002"/>
      <sheetName val="CCOMPS0003"/>
      <sheetName val="CCOMPS0004"/>
      <sheetName val="CCOMPS0005"/>
      <sheetName val="CCOMPS0006"/>
      <sheetName val="CCOMPS0007"/>
      <sheetName val="CCOMPS0010"/>
      <sheetName val="CCMOBILIZACAO"/>
      <sheetName val="E.S.MENSAL"/>
      <sheetName val="E.S."/>
      <sheetName val="BDI OBRA"/>
      <sheetName val="BDI DIF"/>
    </sheetNames>
    <sheetDataSet>
      <sheetData sheetId="0"/>
      <sheetData sheetId="1">
        <row r="10">
          <cell r="A10" t="str">
            <v>RESUMO DAS COMPOSIÇÕES - ADMINISTRAÇÃO/ CANTEIRO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29.bin"/><Relationship Id="rId18" Type="http://schemas.openxmlformats.org/officeDocument/2006/relationships/oleObject" Target="../embeddings/oleObject34.bin"/><Relationship Id="rId26" Type="http://schemas.openxmlformats.org/officeDocument/2006/relationships/oleObject" Target="../embeddings/oleObject42.bin"/><Relationship Id="rId39" Type="http://schemas.openxmlformats.org/officeDocument/2006/relationships/oleObject" Target="../embeddings/oleObject55.bin"/><Relationship Id="rId21" Type="http://schemas.openxmlformats.org/officeDocument/2006/relationships/oleObject" Target="../embeddings/oleObject37.bin"/><Relationship Id="rId34" Type="http://schemas.openxmlformats.org/officeDocument/2006/relationships/oleObject" Target="../embeddings/oleObject50.bin"/><Relationship Id="rId42" Type="http://schemas.openxmlformats.org/officeDocument/2006/relationships/oleObject" Target="../embeddings/oleObject58.bin"/><Relationship Id="rId47" Type="http://schemas.openxmlformats.org/officeDocument/2006/relationships/oleObject" Target="../embeddings/oleObject63.bin"/><Relationship Id="rId50" Type="http://schemas.openxmlformats.org/officeDocument/2006/relationships/oleObject" Target="../embeddings/oleObject66.bin"/><Relationship Id="rId55" Type="http://schemas.openxmlformats.org/officeDocument/2006/relationships/oleObject" Target="../embeddings/oleObject71.bin"/><Relationship Id="rId7" Type="http://schemas.openxmlformats.org/officeDocument/2006/relationships/oleObject" Target="../embeddings/oleObject23.bin"/><Relationship Id="rId12" Type="http://schemas.openxmlformats.org/officeDocument/2006/relationships/oleObject" Target="../embeddings/oleObject28.bin"/><Relationship Id="rId17" Type="http://schemas.openxmlformats.org/officeDocument/2006/relationships/oleObject" Target="../embeddings/oleObject33.bin"/><Relationship Id="rId25" Type="http://schemas.openxmlformats.org/officeDocument/2006/relationships/oleObject" Target="../embeddings/oleObject41.bin"/><Relationship Id="rId33" Type="http://schemas.openxmlformats.org/officeDocument/2006/relationships/oleObject" Target="../embeddings/oleObject49.bin"/><Relationship Id="rId38" Type="http://schemas.openxmlformats.org/officeDocument/2006/relationships/oleObject" Target="../embeddings/oleObject54.bin"/><Relationship Id="rId46" Type="http://schemas.openxmlformats.org/officeDocument/2006/relationships/oleObject" Target="../embeddings/oleObject62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2.bin"/><Relationship Id="rId20" Type="http://schemas.openxmlformats.org/officeDocument/2006/relationships/oleObject" Target="../embeddings/oleObject36.bin"/><Relationship Id="rId29" Type="http://schemas.openxmlformats.org/officeDocument/2006/relationships/oleObject" Target="../embeddings/oleObject45.bin"/><Relationship Id="rId41" Type="http://schemas.openxmlformats.org/officeDocument/2006/relationships/oleObject" Target="../embeddings/oleObject57.bin"/><Relationship Id="rId54" Type="http://schemas.openxmlformats.org/officeDocument/2006/relationships/oleObject" Target="../embeddings/oleObject70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2.bin"/><Relationship Id="rId11" Type="http://schemas.openxmlformats.org/officeDocument/2006/relationships/oleObject" Target="../embeddings/oleObject27.bin"/><Relationship Id="rId24" Type="http://schemas.openxmlformats.org/officeDocument/2006/relationships/oleObject" Target="../embeddings/oleObject40.bin"/><Relationship Id="rId32" Type="http://schemas.openxmlformats.org/officeDocument/2006/relationships/oleObject" Target="../embeddings/oleObject48.bin"/><Relationship Id="rId37" Type="http://schemas.openxmlformats.org/officeDocument/2006/relationships/oleObject" Target="../embeddings/oleObject53.bin"/><Relationship Id="rId40" Type="http://schemas.openxmlformats.org/officeDocument/2006/relationships/oleObject" Target="../embeddings/oleObject56.bin"/><Relationship Id="rId45" Type="http://schemas.openxmlformats.org/officeDocument/2006/relationships/oleObject" Target="../embeddings/oleObject61.bin"/><Relationship Id="rId53" Type="http://schemas.openxmlformats.org/officeDocument/2006/relationships/oleObject" Target="../embeddings/oleObject69.bin"/><Relationship Id="rId58" Type="http://schemas.openxmlformats.org/officeDocument/2006/relationships/oleObject" Target="../embeddings/oleObject74.bin"/><Relationship Id="rId5" Type="http://schemas.openxmlformats.org/officeDocument/2006/relationships/oleObject" Target="../embeddings/oleObject21.bin"/><Relationship Id="rId15" Type="http://schemas.openxmlformats.org/officeDocument/2006/relationships/oleObject" Target="../embeddings/oleObject31.bin"/><Relationship Id="rId23" Type="http://schemas.openxmlformats.org/officeDocument/2006/relationships/oleObject" Target="../embeddings/oleObject39.bin"/><Relationship Id="rId28" Type="http://schemas.openxmlformats.org/officeDocument/2006/relationships/oleObject" Target="../embeddings/oleObject44.bin"/><Relationship Id="rId36" Type="http://schemas.openxmlformats.org/officeDocument/2006/relationships/oleObject" Target="../embeddings/oleObject52.bin"/><Relationship Id="rId49" Type="http://schemas.openxmlformats.org/officeDocument/2006/relationships/oleObject" Target="../embeddings/oleObject65.bin"/><Relationship Id="rId57" Type="http://schemas.openxmlformats.org/officeDocument/2006/relationships/oleObject" Target="../embeddings/oleObject73.bin"/><Relationship Id="rId10" Type="http://schemas.openxmlformats.org/officeDocument/2006/relationships/oleObject" Target="../embeddings/oleObject26.bin"/><Relationship Id="rId19" Type="http://schemas.openxmlformats.org/officeDocument/2006/relationships/oleObject" Target="../embeddings/oleObject35.bin"/><Relationship Id="rId31" Type="http://schemas.openxmlformats.org/officeDocument/2006/relationships/oleObject" Target="../embeddings/oleObject47.bin"/><Relationship Id="rId44" Type="http://schemas.openxmlformats.org/officeDocument/2006/relationships/oleObject" Target="../embeddings/oleObject60.bin"/><Relationship Id="rId52" Type="http://schemas.openxmlformats.org/officeDocument/2006/relationships/oleObject" Target="../embeddings/oleObject68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5.bin"/><Relationship Id="rId14" Type="http://schemas.openxmlformats.org/officeDocument/2006/relationships/oleObject" Target="../embeddings/oleObject30.bin"/><Relationship Id="rId22" Type="http://schemas.openxmlformats.org/officeDocument/2006/relationships/oleObject" Target="../embeddings/oleObject38.bin"/><Relationship Id="rId27" Type="http://schemas.openxmlformats.org/officeDocument/2006/relationships/oleObject" Target="../embeddings/oleObject43.bin"/><Relationship Id="rId30" Type="http://schemas.openxmlformats.org/officeDocument/2006/relationships/oleObject" Target="../embeddings/oleObject46.bin"/><Relationship Id="rId35" Type="http://schemas.openxmlformats.org/officeDocument/2006/relationships/oleObject" Target="../embeddings/oleObject51.bin"/><Relationship Id="rId43" Type="http://schemas.openxmlformats.org/officeDocument/2006/relationships/oleObject" Target="../embeddings/oleObject59.bin"/><Relationship Id="rId48" Type="http://schemas.openxmlformats.org/officeDocument/2006/relationships/oleObject" Target="../embeddings/oleObject64.bin"/><Relationship Id="rId56" Type="http://schemas.openxmlformats.org/officeDocument/2006/relationships/oleObject" Target="../embeddings/oleObject72.bin"/><Relationship Id="rId8" Type="http://schemas.openxmlformats.org/officeDocument/2006/relationships/oleObject" Target="../embeddings/oleObject24.bin"/><Relationship Id="rId51" Type="http://schemas.openxmlformats.org/officeDocument/2006/relationships/oleObject" Target="../embeddings/oleObject67.bin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271"/>
  <sheetViews>
    <sheetView view="pageBreakPreview" topLeftCell="A22" zoomScaleNormal="100" zoomScaleSheetLayoutView="70" workbookViewId="0">
      <selection activeCell="L25" sqref="L25"/>
    </sheetView>
  </sheetViews>
  <sheetFormatPr defaultRowHeight="12.75"/>
  <cols>
    <col min="1" max="1" width="13.42578125" customWidth="1"/>
    <col min="2" max="2" width="98.28515625" customWidth="1"/>
    <col min="3" max="3" width="9.85546875" bestFit="1" customWidth="1"/>
    <col min="4" max="4" width="8.7109375" customWidth="1"/>
    <col min="5" max="5" width="10.85546875" hidden="1" customWidth="1"/>
    <col min="6" max="6" width="12.42578125" customWidth="1"/>
    <col min="7" max="7" width="13.5703125" customWidth="1"/>
    <col min="8" max="8" width="16.5703125" customWidth="1"/>
  </cols>
  <sheetData>
    <row r="1" spans="1:8" ht="13.5" thickBot="1">
      <c r="A1" s="320"/>
      <c r="B1" s="320"/>
      <c r="C1" s="320"/>
      <c r="D1" s="320"/>
      <c r="E1" s="320"/>
      <c r="F1" s="320"/>
      <c r="G1" s="320"/>
      <c r="H1" s="320"/>
    </row>
    <row r="2" spans="1:8">
      <c r="A2" s="66"/>
      <c r="B2" s="9" t="s">
        <v>38</v>
      </c>
      <c r="C2" s="8"/>
      <c r="D2" s="8"/>
      <c r="E2" s="8"/>
      <c r="F2" s="8"/>
      <c r="G2" s="8"/>
      <c r="H2" s="61" t="s">
        <v>39</v>
      </c>
    </row>
    <row r="3" spans="1:8">
      <c r="A3" s="67"/>
      <c r="B3" s="7" t="s">
        <v>64</v>
      </c>
      <c r="C3" s="7"/>
      <c r="D3" s="7"/>
      <c r="E3" s="7"/>
      <c r="F3" s="7"/>
      <c r="G3" s="7"/>
      <c r="H3" s="62"/>
    </row>
    <row r="4" spans="1:8" ht="15">
      <c r="A4" s="67"/>
      <c r="B4" s="59" t="s">
        <v>363</v>
      </c>
      <c r="C4" s="7"/>
      <c r="D4" s="7"/>
      <c r="E4" s="7"/>
      <c r="F4" s="7"/>
      <c r="G4" s="7"/>
      <c r="H4" s="63"/>
    </row>
    <row r="5" spans="1:8" ht="15.75">
      <c r="A5" s="67"/>
      <c r="B5" s="329" t="s">
        <v>65</v>
      </c>
      <c r="C5" s="329"/>
      <c r="D5" s="329"/>
      <c r="E5" s="329"/>
      <c r="F5" s="329"/>
      <c r="G5" s="330"/>
      <c r="H5" s="63"/>
    </row>
    <row r="6" spans="1:8" ht="16.5" thickBot="1">
      <c r="A6" s="68"/>
      <c r="B6" s="327" t="s">
        <v>367</v>
      </c>
      <c r="C6" s="327"/>
      <c r="D6" s="327"/>
      <c r="E6" s="327"/>
      <c r="F6" s="327"/>
      <c r="G6" s="327"/>
      <c r="H6" s="64"/>
    </row>
    <row r="7" spans="1:8" ht="15.75" customHeight="1">
      <c r="A7" s="335" t="s">
        <v>366</v>
      </c>
      <c r="B7" s="335"/>
      <c r="C7" s="335"/>
      <c r="D7" s="335"/>
      <c r="E7" s="335"/>
      <c r="F7" s="335"/>
      <c r="G7" s="335"/>
      <c r="H7" s="335"/>
    </row>
    <row r="8" spans="1:8" ht="9" customHeight="1">
      <c r="A8" s="7"/>
      <c r="B8" s="65"/>
      <c r="C8" s="60"/>
      <c r="D8" s="60"/>
      <c r="E8" s="60"/>
      <c r="F8" s="60"/>
      <c r="G8" s="60"/>
      <c r="H8" s="7"/>
    </row>
    <row r="9" spans="1:8" ht="21.75" customHeight="1">
      <c r="A9" s="328" t="s">
        <v>63</v>
      </c>
      <c r="B9" s="328"/>
      <c r="C9" s="328"/>
      <c r="D9" s="328"/>
      <c r="E9" s="328"/>
      <c r="F9" s="328"/>
      <c r="G9" s="328"/>
      <c r="H9" s="328"/>
    </row>
    <row r="10" spans="1:8" ht="10.5" customHeight="1" thickBot="1">
      <c r="A10" s="4"/>
      <c r="B10" s="4"/>
      <c r="C10" s="4"/>
      <c r="D10" s="4"/>
      <c r="E10" s="4"/>
      <c r="F10" s="4"/>
      <c r="G10" s="4"/>
      <c r="H10" s="4"/>
    </row>
    <row r="11" spans="1:8" ht="15">
      <c r="A11" s="101" t="s">
        <v>40</v>
      </c>
      <c r="B11" s="102" t="s">
        <v>67</v>
      </c>
      <c r="C11" s="321" t="s">
        <v>23</v>
      </c>
      <c r="D11" s="321"/>
      <c r="E11" s="102"/>
      <c r="F11" s="322" t="s">
        <v>371</v>
      </c>
      <c r="G11" s="322"/>
      <c r="H11" s="323"/>
    </row>
    <row r="12" spans="1:8" ht="15.75" thickBot="1">
      <c r="A12" s="103" t="s">
        <v>41</v>
      </c>
      <c r="B12" s="104" t="s">
        <v>362</v>
      </c>
      <c r="C12" s="331" t="s">
        <v>66</v>
      </c>
      <c r="D12" s="331"/>
      <c r="E12" s="105"/>
      <c r="F12" s="332"/>
      <c r="G12" s="333"/>
      <c r="H12" s="334"/>
    </row>
    <row r="13" spans="1:8" ht="13.5" thickBot="1">
      <c r="A13" s="6"/>
      <c r="B13" s="6"/>
      <c r="C13" s="6"/>
      <c r="D13" s="6"/>
      <c r="E13" s="6"/>
      <c r="F13" s="6"/>
      <c r="G13" s="6"/>
      <c r="H13" s="6"/>
    </row>
    <row r="14" spans="1:8" ht="40.5" customHeight="1" thickBot="1">
      <c r="A14" s="69" t="s">
        <v>32</v>
      </c>
      <c r="B14" s="70" t="s">
        <v>33</v>
      </c>
      <c r="C14" s="70" t="s">
        <v>69</v>
      </c>
      <c r="D14" s="70" t="s">
        <v>34</v>
      </c>
      <c r="E14" s="71" t="s">
        <v>35</v>
      </c>
      <c r="F14" s="71" t="s">
        <v>35</v>
      </c>
      <c r="G14" s="71" t="s">
        <v>2</v>
      </c>
      <c r="H14" s="72" t="s">
        <v>37</v>
      </c>
    </row>
    <row r="15" spans="1:8" ht="7.5" customHeight="1">
      <c r="A15" s="324"/>
      <c r="B15" s="325"/>
      <c r="C15" s="325"/>
      <c r="D15" s="325"/>
      <c r="E15" s="325"/>
      <c r="F15" s="325"/>
      <c r="G15" s="325"/>
      <c r="H15" s="326"/>
    </row>
    <row r="16" spans="1:8" ht="15" customHeight="1">
      <c r="A16" s="73" t="s">
        <v>68</v>
      </c>
      <c r="B16" s="74" t="s">
        <v>82</v>
      </c>
      <c r="C16" s="75"/>
      <c r="D16" s="75"/>
      <c r="E16" s="75"/>
      <c r="F16" s="75"/>
      <c r="G16" s="75"/>
      <c r="H16" s="120">
        <f>G17+G19+G21+G28</f>
        <v>54531.103373113008</v>
      </c>
    </row>
    <row r="17" spans="1:8" ht="15" customHeight="1">
      <c r="A17" s="97" t="s">
        <v>83</v>
      </c>
      <c r="B17" s="98" t="s">
        <v>84</v>
      </c>
      <c r="C17" s="99"/>
      <c r="D17" s="99"/>
      <c r="E17" s="99"/>
      <c r="F17" s="99"/>
      <c r="G17" s="124">
        <f>F18</f>
        <v>896.16508799999997</v>
      </c>
      <c r="H17" s="100"/>
    </row>
    <row r="18" spans="1:8" s="95" customFormat="1" ht="15" customHeight="1">
      <c r="A18" s="86" t="s">
        <v>3</v>
      </c>
      <c r="B18" s="83" t="s">
        <v>156</v>
      </c>
      <c r="C18" s="32">
        <v>1</v>
      </c>
      <c r="D18" s="32" t="s">
        <v>89</v>
      </c>
      <c r="E18" s="32"/>
      <c r="F18" s="36">
        <f>COMPOSIÇÕES!F29</f>
        <v>896.16508799999997</v>
      </c>
      <c r="G18" s="33">
        <f>F18*C18</f>
        <v>896.16508799999997</v>
      </c>
      <c r="H18" s="121"/>
    </row>
    <row r="19" spans="1:8" ht="15" customHeight="1">
      <c r="A19" s="97" t="s">
        <v>85</v>
      </c>
      <c r="B19" s="98" t="s">
        <v>86</v>
      </c>
      <c r="C19" s="122"/>
      <c r="D19" s="122"/>
      <c r="E19" s="122"/>
      <c r="F19" s="122"/>
      <c r="G19" s="124">
        <f>F20</f>
        <v>38494.618097859006</v>
      </c>
      <c r="H19" s="123"/>
    </row>
    <row r="20" spans="1:8" ht="15" customHeight="1">
      <c r="A20" s="86" t="s">
        <v>87</v>
      </c>
      <c r="B20" s="35" t="s">
        <v>88</v>
      </c>
      <c r="C20" s="32">
        <v>1</v>
      </c>
      <c r="D20" s="32" t="s">
        <v>89</v>
      </c>
      <c r="E20" s="32"/>
      <c r="F20" s="36">
        <f>COMPOSIÇÕES!F44</f>
        <v>38494.618097859006</v>
      </c>
      <c r="G20" s="234">
        <f>F20*C20</f>
        <v>38494.618097859006</v>
      </c>
      <c r="H20" s="96"/>
    </row>
    <row r="21" spans="1:8" s="85" customFormat="1" ht="15" customHeight="1">
      <c r="A21" s="97" t="s">
        <v>90</v>
      </c>
      <c r="B21" s="98" t="s">
        <v>155</v>
      </c>
      <c r="C21" s="99"/>
      <c r="D21" s="99"/>
      <c r="E21" s="99"/>
      <c r="F21" s="99"/>
      <c r="G21" s="125">
        <f>SUM(G22:G27)</f>
        <v>10630.752882000001</v>
      </c>
      <c r="H21" s="100"/>
    </row>
    <row r="22" spans="1:8" s="84" customFormat="1" ht="24" customHeight="1">
      <c r="A22" s="86" t="s">
        <v>5</v>
      </c>
      <c r="B22" s="56" t="s">
        <v>92</v>
      </c>
      <c r="C22" s="32">
        <v>70</v>
      </c>
      <c r="D22" s="32" t="s">
        <v>59</v>
      </c>
      <c r="E22" s="32"/>
      <c r="F22" s="36">
        <f>COMPOSIÇÕES!F64</f>
        <v>77.950800000000001</v>
      </c>
      <c r="G22" s="33">
        <f>C22*F22</f>
        <v>5456.5560000000005</v>
      </c>
      <c r="H22" s="96"/>
    </row>
    <row r="23" spans="1:8" s="84" customFormat="1" ht="21" customHeight="1">
      <c r="A23" s="86" t="s">
        <v>6</v>
      </c>
      <c r="B23" s="106" t="s">
        <v>97</v>
      </c>
      <c r="C23" s="32">
        <v>1</v>
      </c>
      <c r="D23" s="32" t="s">
        <v>89</v>
      </c>
      <c r="E23" s="32"/>
      <c r="F23" s="36">
        <f>COMPOSIÇÕES!F74</f>
        <v>205.82580899999999</v>
      </c>
      <c r="G23" s="33">
        <f t="shared" ref="G23:G27" si="0">C23*F23</f>
        <v>205.82580899999999</v>
      </c>
      <c r="H23" s="96"/>
    </row>
    <row r="24" spans="1:8" s="84" customFormat="1" ht="25.5">
      <c r="A24" s="86" t="s">
        <v>93</v>
      </c>
      <c r="B24" s="106" t="s">
        <v>98</v>
      </c>
      <c r="C24" s="32">
        <v>1</v>
      </c>
      <c r="D24" s="32" t="s">
        <v>89</v>
      </c>
      <c r="E24" s="32"/>
      <c r="F24" s="36">
        <f>COMPOSIÇÕES!F74</f>
        <v>205.82580899999999</v>
      </c>
      <c r="G24" s="33">
        <f t="shared" si="0"/>
        <v>205.82580899999999</v>
      </c>
      <c r="H24" s="96"/>
    </row>
    <row r="25" spans="1:8" s="84" customFormat="1" ht="25.5">
      <c r="A25" s="86" t="s">
        <v>94</v>
      </c>
      <c r="B25" s="106" t="s">
        <v>144</v>
      </c>
      <c r="C25" s="32">
        <v>1</v>
      </c>
      <c r="D25" s="32" t="s">
        <v>89</v>
      </c>
      <c r="E25" s="32"/>
      <c r="F25" s="36">
        <f>COMPOSIÇÕES!F94</f>
        <v>1379.119068</v>
      </c>
      <c r="G25" s="33">
        <f t="shared" si="0"/>
        <v>1379.119068</v>
      </c>
      <c r="H25" s="96"/>
    </row>
    <row r="26" spans="1:8" s="84" customFormat="1" ht="38.25">
      <c r="A26" s="86" t="s">
        <v>95</v>
      </c>
      <c r="B26" s="106" t="s">
        <v>146</v>
      </c>
      <c r="C26" s="32">
        <v>1</v>
      </c>
      <c r="D26" s="32" t="s">
        <v>89</v>
      </c>
      <c r="E26" s="32"/>
      <c r="F26" s="36">
        <f>COMPOSIÇÕES!F104</f>
        <v>2004.3071279999999</v>
      </c>
      <c r="G26" s="33">
        <f t="shared" si="0"/>
        <v>2004.3071279999999</v>
      </c>
      <c r="H26" s="96"/>
    </row>
    <row r="27" spans="1:8" s="84" customFormat="1" ht="25.5">
      <c r="A27" s="86" t="s">
        <v>96</v>
      </c>
      <c r="B27" s="106" t="s">
        <v>151</v>
      </c>
      <c r="C27" s="32">
        <v>1</v>
      </c>
      <c r="D27" s="32" t="s">
        <v>89</v>
      </c>
      <c r="E27" s="32"/>
      <c r="F27" s="36">
        <f>COMPOSIÇÕES!F114</f>
        <v>1379.119068</v>
      </c>
      <c r="G27" s="33">
        <f t="shared" si="0"/>
        <v>1379.119068</v>
      </c>
      <c r="H27" s="96"/>
    </row>
    <row r="28" spans="1:8" ht="15" customHeight="1">
      <c r="A28" s="97" t="s">
        <v>91</v>
      </c>
      <c r="B28" s="98" t="s">
        <v>154</v>
      </c>
      <c r="C28" s="99"/>
      <c r="D28" s="99"/>
      <c r="E28" s="99"/>
      <c r="F28" s="99"/>
      <c r="G28" s="124">
        <f>SUM(G29:G30)</f>
        <v>4509.5673052539996</v>
      </c>
      <c r="H28" s="100"/>
    </row>
    <row r="29" spans="1:8" ht="15" customHeight="1">
      <c r="A29" s="86" t="s">
        <v>158</v>
      </c>
      <c r="B29" s="35" t="s">
        <v>160</v>
      </c>
      <c r="C29" s="32">
        <v>1</v>
      </c>
      <c r="D29" s="32" t="s">
        <v>89</v>
      </c>
      <c r="E29" s="32"/>
      <c r="F29" s="36">
        <f>COMPOSIÇÕES!F126</f>
        <v>2926.4573052539999</v>
      </c>
      <c r="G29" s="33">
        <f>C29*F29</f>
        <v>2926.4573052539999</v>
      </c>
      <c r="H29" s="96"/>
    </row>
    <row r="30" spans="1:8" ht="15" customHeight="1">
      <c r="A30" s="86" t="s">
        <v>157</v>
      </c>
      <c r="B30" s="35" t="s">
        <v>163</v>
      </c>
      <c r="C30" s="32">
        <v>1</v>
      </c>
      <c r="D30" s="32" t="s">
        <v>89</v>
      </c>
      <c r="E30" s="32"/>
      <c r="F30" s="36">
        <f>COMPOSIÇÕES!F146</f>
        <v>1583.11</v>
      </c>
      <c r="G30" s="33">
        <f>C30*F30</f>
        <v>1583.11</v>
      </c>
      <c r="H30" s="96"/>
    </row>
    <row r="31" spans="1:8" ht="14.25">
      <c r="A31" s="94" t="s">
        <v>70</v>
      </c>
      <c r="B31" s="93" t="s">
        <v>178</v>
      </c>
      <c r="C31" s="92"/>
      <c r="D31" s="92"/>
      <c r="E31" s="92"/>
      <c r="F31" s="92"/>
      <c r="G31" s="92"/>
      <c r="H31" s="91">
        <f>SUM(G32:G40)</f>
        <v>39375.479999999996</v>
      </c>
    </row>
    <row r="32" spans="1:8" ht="25.5">
      <c r="A32" s="23" t="s">
        <v>71</v>
      </c>
      <c r="B32" s="11" t="s">
        <v>175</v>
      </c>
      <c r="C32" s="41">
        <v>2470</v>
      </c>
      <c r="D32" s="41" t="s">
        <v>59</v>
      </c>
      <c r="E32" s="13">
        <v>43</v>
      </c>
      <c r="F32" s="55">
        <f>COMPOSIÇÕES!F164</f>
        <v>7.5000000000000009</v>
      </c>
      <c r="G32" s="14">
        <f>ROUND(C32*F32,2)</f>
        <v>18525</v>
      </c>
      <c r="H32" s="25"/>
    </row>
    <row r="33" spans="1:8">
      <c r="A33" s="23" t="s">
        <v>75</v>
      </c>
      <c r="B33" s="11" t="s">
        <v>174</v>
      </c>
      <c r="C33" s="41">
        <v>450</v>
      </c>
      <c r="D33" s="41" t="s">
        <v>59</v>
      </c>
      <c r="E33" s="13"/>
      <c r="F33" s="55">
        <f>COMPOSIÇÕES!F180</f>
        <v>6.3999999999999995</v>
      </c>
      <c r="G33" s="14">
        <f>ROUND(C33*F33,2)</f>
        <v>2880</v>
      </c>
      <c r="H33" s="25"/>
    </row>
    <row r="34" spans="1:8" ht="24" customHeight="1">
      <c r="A34" s="23" t="s">
        <v>76</v>
      </c>
      <c r="B34" s="11" t="s">
        <v>198</v>
      </c>
      <c r="C34" s="41">
        <v>100</v>
      </c>
      <c r="D34" s="41" t="s">
        <v>59</v>
      </c>
      <c r="E34" s="13">
        <v>43</v>
      </c>
      <c r="F34" s="55">
        <f>COMPOSIÇÕES!F198</f>
        <v>12.389999999999999</v>
      </c>
      <c r="G34" s="14">
        <f>ROUND(C34*F34,2)</f>
        <v>1239</v>
      </c>
      <c r="H34" s="25"/>
    </row>
    <row r="35" spans="1:8" ht="15" customHeight="1">
      <c r="A35" s="23" t="s">
        <v>77</v>
      </c>
      <c r="B35" s="11" t="s">
        <v>197</v>
      </c>
      <c r="C35" s="41">
        <v>200</v>
      </c>
      <c r="D35" s="41" t="s">
        <v>59</v>
      </c>
      <c r="E35" s="13">
        <v>43</v>
      </c>
      <c r="F35" s="55">
        <f>COMPOSIÇÕES!F216</f>
        <v>10.86</v>
      </c>
      <c r="G35" s="14">
        <f>ROUND(C35*F35,2)</f>
        <v>2172</v>
      </c>
      <c r="H35" s="25"/>
    </row>
    <row r="36" spans="1:8" ht="12" customHeight="1">
      <c r="A36" s="23" t="s">
        <v>78</v>
      </c>
      <c r="B36" s="10" t="s">
        <v>196</v>
      </c>
      <c r="C36" s="57">
        <v>300</v>
      </c>
      <c r="D36" s="57" t="s">
        <v>61</v>
      </c>
      <c r="E36" s="26"/>
      <c r="F36" s="31">
        <f>COMPOSIÇÕES!F234</f>
        <v>4.8100000000000005</v>
      </c>
      <c r="G36" s="14">
        <f t="shared" ref="G36:G70" si="1">ROUND(C36*F36,2)</f>
        <v>1443</v>
      </c>
      <c r="H36" s="29"/>
    </row>
    <row r="37" spans="1:8" ht="25.5" customHeight="1">
      <c r="A37" s="23" t="s">
        <v>79</v>
      </c>
      <c r="B37" s="10" t="s">
        <v>203</v>
      </c>
      <c r="C37" s="57">
        <v>3</v>
      </c>
      <c r="D37" s="57" t="s">
        <v>60</v>
      </c>
      <c r="E37" s="55">
        <v>43</v>
      </c>
      <c r="F37" s="55">
        <f>COMPOSIÇÕES!F254</f>
        <v>86.791749999999993</v>
      </c>
      <c r="G37" s="14">
        <f>ROUND(C37*F37,2)</f>
        <v>260.38</v>
      </c>
      <c r="H37" s="29"/>
    </row>
    <row r="38" spans="1:8" ht="16.5" customHeight="1">
      <c r="A38" s="23" t="s">
        <v>80</v>
      </c>
      <c r="B38" s="10" t="s">
        <v>176</v>
      </c>
      <c r="C38" s="41">
        <v>40</v>
      </c>
      <c r="D38" s="41" t="s">
        <v>60</v>
      </c>
      <c r="E38" s="26"/>
      <c r="F38" s="31">
        <f>COMPOSIÇÕES!F272</f>
        <v>37.94</v>
      </c>
      <c r="G38" s="14">
        <f t="shared" si="1"/>
        <v>1517.6</v>
      </c>
      <c r="H38" s="29"/>
    </row>
    <row r="39" spans="1:8" ht="26.25" customHeight="1">
      <c r="A39" s="23" t="s">
        <v>81</v>
      </c>
      <c r="B39" s="10" t="s">
        <v>209</v>
      </c>
      <c r="C39" s="41">
        <v>150</v>
      </c>
      <c r="D39" s="41" t="s">
        <v>210</v>
      </c>
      <c r="E39" s="26"/>
      <c r="F39" s="26">
        <f>COMPOSIÇÕES!F291</f>
        <v>5.23</v>
      </c>
      <c r="G39" s="14">
        <f>ROUND(C39*F39,2)</f>
        <v>784.5</v>
      </c>
      <c r="H39" s="29"/>
    </row>
    <row r="40" spans="1:8" ht="16.5" customHeight="1">
      <c r="A40" s="23" t="s">
        <v>188</v>
      </c>
      <c r="B40" s="44" t="s">
        <v>177</v>
      </c>
      <c r="C40" s="41">
        <v>150</v>
      </c>
      <c r="D40" s="41" t="s">
        <v>60</v>
      </c>
      <c r="E40" s="26"/>
      <c r="F40" s="26">
        <f>COMPOSIÇÕES!F309</f>
        <v>70.36</v>
      </c>
      <c r="G40" s="14">
        <f t="shared" si="1"/>
        <v>10554</v>
      </c>
      <c r="H40" s="29"/>
    </row>
    <row r="41" spans="1:8" ht="15">
      <c r="A41" s="94" t="s">
        <v>72</v>
      </c>
      <c r="B41" s="93" t="s">
        <v>231</v>
      </c>
      <c r="C41" s="90"/>
      <c r="D41" s="89"/>
      <c r="E41" s="90"/>
      <c r="F41" s="88"/>
      <c r="G41" s="87"/>
      <c r="H41" s="91">
        <f>SUM(G42:G56)</f>
        <v>394989.75</v>
      </c>
    </row>
    <row r="42" spans="1:8" ht="37.5" customHeight="1">
      <c r="A42" s="23" t="s">
        <v>221</v>
      </c>
      <c r="B42" s="43" t="s">
        <v>236</v>
      </c>
      <c r="C42" s="157">
        <v>700</v>
      </c>
      <c r="D42" s="42" t="s">
        <v>61</v>
      </c>
      <c r="E42" s="26"/>
      <c r="F42" s="26">
        <f>COMPOSIÇÕES!F331</f>
        <v>39.24</v>
      </c>
      <c r="G42" s="14">
        <f t="shared" si="1"/>
        <v>27468</v>
      </c>
      <c r="H42" s="28"/>
    </row>
    <row r="43" spans="1:8" ht="25.5">
      <c r="A43" s="23" t="s">
        <v>222</v>
      </c>
      <c r="B43" s="43" t="s">
        <v>251</v>
      </c>
      <c r="C43" s="157">
        <v>2250</v>
      </c>
      <c r="D43" s="42" t="s">
        <v>59</v>
      </c>
      <c r="E43" s="26"/>
      <c r="F43" s="26">
        <f>COMPOSIÇÕES!F350</f>
        <v>43.42</v>
      </c>
      <c r="G43" s="14">
        <f>ROUND(C43*F43,2)</f>
        <v>97695</v>
      </c>
      <c r="H43" s="28"/>
    </row>
    <row r="44" spans="1:8" ht="25.5">
      <c r="A44" s="23" t="s">
        <v>223</v>
      </c>
      <c r="B44" s="44" t="s">
        <v>317</v>
      </c>
      <c r="C44" s="157">
        <v>2</v>
      </c>
      <c r="D44" s="42" t="s">
        <v>60</v>
      </c>
      <c r="E44" s="26"/>
      <c r="F44" s="26">
        <f>COMPOSIÇÕES!F369</f>
        <v>2125.3365000000003</v>
      </c>
      <c r="G44" s="14">
        <f t="shared" si="1"/>
        <v>4250.67</v>
      </c>
      <c r="H44" s="27"/>
    </row>
    <row r="45" spans="1:8" ht="25.5">
      <c r="A45" s="23" t="s">
        <v>224</v>
      </c>
      <c r="B45" s="44" t="s">
        <v>276</v>
      </c>
      <c r="C45" s="157">
        <v>10</v>
      </c>
      <c r="D45" s="42" t="s">
        <v>60</v>
      </c>
      <c r="E45" s="26"/>
      <c r="F45" s="26">
        <f>COMPOSIÇÕES!F389</f>
        <v>2169.9715000000001</v>
      </c>
      <c r="G45" s="14">
        <f t="shared" si="1"/>
        <v>21699.72</v>
      </c>
      <c r="H45" s="27"/>
    </row>
    <row r="46" spans="1:8">
      <c r="A46" s="23" t="s">
        <v>225</v>
      </c>
      <c r="B46" s="47" t="s">
        <v>8</v>
      </c>
      <c r="C46" s="36">
        <v>350</v>
      </c>
      <c r="D46" s="32" t="s">
        <v>59</v>
      </c>
      <c r="E46" s="34">
        <v>2.35</v>
      </c>
      <c r="F46" s="33">
        <f>COMPOSIÇÕES!F407</f>
        <v>5.0199999999999996</v>
      </c>
      <c r="G46" s="14">
        <f t="shared" si="1"/>
        <v>1757</v>
      </c>
      <c r="H46" s="27"/>
    </row>
    <row r="47" spans="1:8" ht="25.5">
      <c r="A47" s="23" t="s">
        <v>226</v>
      </c>
      <c r="B47" s="45" t="s">
        <v>7</v>
      </c>
      <c r="C47" s="36">
        <v>350</v>
      </c>
      <c r="D47" s="32" t="s">
        <v>59</v>
      </c>
      <c r="E47" s="34">
        <v>8.5</v>
      </c>
      <c r="F47" s="33">
        <f>COMPOSIÇÕES!F426</f>
        <v>26.020000000000003</v>
      </c>
      <c r="G47" s="14">
        <f t="shared" si="1"/>
        <v>9107</v>
      </c>
      <c r="H47" s="27"/>
    </row>
    <row r="48" spans="1:8" ht="25.5">
      <c r="A48" s="23" t="s">
        <v>227</v>
      </c>
      <c r="B48" s="44" t="s">
        <v>261</v>
      </c>
      <c r="C48" s="157">
        <v>700</v>
      </c>
      <c r="D48" s="42" t="s">
        <v>59</v>
      </c>
      <c r="E48" s="26"/>
      <c r="F48" s="26">
        <f>COMPOSIÇÕES!F444</f>
        <v>13.92</v>
      </c>
      <c r="G48" s="14">
        <f t="shared" si="1"/>
        <v>9744</v>
      </c>
      <c r="H48" s="27"/>
    </row>
    <row r="49" spans="1:8" ht="38.25">
      <c r="A49" s="23" t="s">
        <v>228</v>
      </c>
      <c r="B49" s="44" t="s">
        <v>21</v>
      </c>
      <c r="C49" s="157">
        <v>1000</v>
      </c>
      <c r="D49" s="42" t="s">
        <v>59</v>
      </c>
      <c r="E49" s="26"/>
      <c r="F49" s="26">
        <f>COMPOSIÇÕES!F462</f>
        <v>22.280000000000005</v>
      </c>
      <c r="G49" s="14">
        <f t="shared" si="1"/>
        <v>22280</v>
      </c>
      <c r="H49" s="27"/>
    </row>
    <row r="50" spans="1:8" ht="38.25">
      <c r="A50" s="23" t="s">
        <v>229</v>
      </c>
      <c r="B50" s="45" t="s">
        <v>22</v>
      </c>
      <c r="C50" s="157">
        <v>900</v>
      </c>
      <c r="D50" s="42" t="s">
        <v>59</v>
      </c>
      <c r="E50" s="26"/>
      <c r="F50" s="26">
        <f>COMPOSIÇÕES!F480</f>
        <v>93.009999999999991</v>
      </c>
      <c r="G50" s="14">
        <f t="shared" si="1"/>
        <v>83709</v>
      </c>
      <c r="H50" s="27"/>
    </row>
    <row r="51" spans="1:8" ht="38.25">
      <c r="A51" s="23" t="s">
        <v>230</v>
      </c>
      <c r="B51" s="46" t="s">
        <v>4</v>
      </c>
      <c r="C51" s="157">
        <v>1100</v>
      </c>
      <c r="D51" s="42" t="s">
        <v>59</v>
      </c>
      <c r="E51" s="26"/>
      <c r="F51" s="26">
        <f>COMPOSIÇÕES!F498</f>
        <v>80.36</v>
      </c>
      <c r="G51" s="14">
        <f t="shared" si="1"/>
        <v>88396</v>
      </c>
      <c r="H51" s="27"/>
    </row>
    <row r="52" spans="1:8">
      <c r="A52" s="23" t="s">
        <v>246</v>
      </c>
      <c r="B52" s="46" t="s">
        <v>249</v>
      </c>
      <c r="C52" s="157">
        <v>50</v>
      </c>
      <c r="D52" s="42" t="s">
        <v>59</v>
      </c>
      <c r="E52" s="26"/>
      <c r="F52" s="26">
        <f>COMPOSIÇÕES!F518</f>
        <v>60.266090748611944</v>
      </c>
      <c r="G52" s="14">
        <f t="shared" si="1"/>
        <v>3013.3</v>
      </c>
      <c r="H52" s="27"/>
    </row>
    <row r="53" spans="1:8" ht="25.5">
      <c r="A53" s="23" t="s">
        <v>247</v>
      </c>
      <c r="B53" s="46" t="s">
        <v>284</v>
      </c>
      <c r="C53" s="157">
        <v>220</v>
      </c>
      <c r="D53" s="42" t="s">
        <v>59</v>
      </c>
      <c r="E53" s="26"/>
      <c r="F53" s="26">
        <f>COMPOSIÇÕES!F537</f>
        <v>79.849999999999994</v>
      </c>
      <c r="G53" s="14">
        <f t="shared" si="1"/>
        <v>17567</v>
      </c>
      <c r="H53" s="27"/>
    </row>
    <row r="54" spans="1:8" ht="25.5">
      <c r="A54" s="23" t="s">
        <v>248</v>
      </c>
      <c r="B54" s="46" t="s">
        <v>283</v>
      </c>
      <c r="C54" s="157">
        <v>70</v>
      </c>
      <c r="D54" s="42" t="s">
        <v>59</v>
      </c>
      <c r="E54" s="26"/>
      <c r="F54" s="26">
        <f>COMPOSIÇÕES!F556</f>
        <v>64.09</v>
      </c>
      <c r="G54" s="14">
        <f t="shared" si="1"/>
        <v>4486.3</v>
      </c>
      <c r="H54" s="27"/>
    </row>
    <row r="55" spans="1:8" ht="25.5">
      <c r="A55" s="23" t="s">
        <v>280</v>
      </c>
      <c r="B55" s="46" t="s">
        <v>303</v>
      </c>
      <c r="C55" s="157">
        <v>100</v>
      </c>
      <c r="D55" s="42" t="s">
        <v>61</v>
      </c>
      <c r="E55" s="26"/>
      <c r="F55" s="26">
        <f>COMPOSIÇÕES!F575</f>
        <v>30.910000000000004</v>
      </c>
      <c r="G55" s="14">
        <f t="shared" si="1"/>
        <v>3091</v>
      </c>
      <c r="H55" s="27"/>
    </row>
    <row r="56" spans="1:8">
      <c r="A56" s="23" t="s">
        <v>281</v>
      </c>
      <c r="B56" s="46" t="s">
        <v>308</v>
      </c>
      <c r="C56" s="157">
        <v>42</v>
      </c>
      <c r="D56" s="42" t="s">
        <v>89</v>
      </c>
      <c r="E56" s="26"/>
      <c r="F56" s="26">
        <f>COMPOSIÇÕES!F593</f>
        <v>17.279999999999998</v>
      </c>
      <c r="G56" s="14">
        <f t="shared" si="1"/>
        <v>725.76</v>
      </c>
      <c r="H56" s="27"/>
    </row>
    <row r="57" spans="1:8" ht="15.75">
      <c r="A57" s="76" t="s">
        <v>73</v>
      </c>
      <c r="B57" s="77" t="s">
        <v>153</v>
      </c>
      <c r="C57" s="79"/>
      <c r="D57" s="80"/>
      <c r="E57" s="79"/>
      <c r="F57" s="81"/>
      <c r="G57" s="82"/>
      <c r="H57" s="78">
        <f>SUM(G58:G68)</f>
        <v>227782.25</v>
      </c>
    </row>
    <row r="58" spans="1:8" ht="15.75">
      <c r="A58" s="23" t="s">
        <v>289</v>
      </c>
      <c r="B58" s="30" t="s">
        <v>298</v>
      </c>
      <c r="C58" s="36">
        <v>1500</v>
      </c>
      <c r="D58" s="32" t="s">
        <v>59</v>
      </c>
      <c r="E58" s="79"/>
      <c r="F58" s="31">
        <f>COMPOSIÇÕES!F614</f>
        <v>9.50141163258</v>
      </c>
      <c r="G58" s="14">
        <f t="shared" si="1"/>
        <v>14252.12</v>
      </c>
      <c r="H58" s="175"/>
    </row>
    <row r="59" spans="1:8" ht="15.75">
      <c r="A59" s="23" t="s">
        <v>290</v>
      </c>
      <c r="B59" s="30" t="s">
        <v>287</v>
      </c>
      <c r="C59" s="36">
        <v>750</v>
      </c>
      <c r="D59" s="32" t="s">
        <v>59</v>
      </c>
      <c r="E59" s="79"/>
      <c r="F59" s="31">
        <f>COMPOSIÇÕES!F631</f>
        <v>3.5280000000000005</v>
      </c>
      <c r="G59" s="14">
        <f t="shared" si="1"/>
        <v>2646</v>
      </c>
      <c r="H59" s="175"/>
    </row>
    <row r="60" spans="1:8" ht="25.5">
      <c r="A60" s="23" t="s">
        <v>291</v>
      </c>
      <c r="B60" s="45" t="s">
        <v>288</v>
      </c>
      <c r="C60" s="36">
        <v>2500</v>
      </c>
      <c r="D60" s="32" t="s">
        <v>59</v>
      </c>
      <c r="E60" s="48">
        <v>5</v>
      </c>
      <c r="F60" s="33">
        <f>COMPOSIÇÕES!F650</f>
        <v>17.68</v>
      </c>
      <c r="G60" s="14">
        <f t="shared" si="1"/>
        <v>44200</v>
      </c>
      <c r="H60" s="27"/>
    </row>
    <row r="61" spans="1:8">
      <c r="A61" s="23" t="s">
        <v>292</v>
      </c>
      <c r="B61" s="30" t="s">
        <v>9</v>
      </c>
      <c r="C61" s="157">
        <v>1500</v>
      </c>
      <c r="D61" s="42" t="s">
        <v>59</v>
      </c>
      <c r="E61" s="26"/>
      <c r="F61" s="26">
        <f>COMPOSIÇÕES!F667</f>
        <v>11.04</v>
      </c>
      <c r="G61" s="14">
        <f t="shared" si="1"/>
        <v>16560</v>
      </c>
      <c r="H61" s="27"/>
    </row>
    <row r="62" spans="1:8">
      <c r="A62" s="23" t="s">
        <v>293</v>
      </c>
      <c r="B62" s="30" t="s">
        <v>324</v>
      </c>
      <c r="C62" s="157">
        <v>1500</v>
      </c>
      <c r="D62" s="42" t="s">
        <v>59</v>
      </c>
      <c r="E62" s="26"/>
      <c r="F62" s="26">
        <f>COMPOSIÇÕES!F686</f>
        <v>4.54</v>
      </c>
      <c r="G62" s="14">
        <f t="shared" si="1"/>
        <v>6810</v>
      </c>
      <c r="H62" s="27"/>
    </row>
    <row r="63" spans="1:8">
      <c r="A63" s="23" t="s">
        <v>294</v>
      </c>
      <c r="B63" s="30" t="s">
        <v>299</v>
      </c>
      <c r="C63" s="157">
        <v>7000</v>
      </c>
      <c r="D63" s="42" t="s">
        <v>59</v>
      </c>
      <c r="E63" s="26"/>
      <c r="F63" s="26">
        <f>COMPOSIÇÕES!F704</f>
        <v>11.69</v>
      </c>
      <c r="G63" s="14">
        <f t="shared" si="1"/>
        <v>81830</v>
      </c>
      <c r="H63" s="27"/>
    </row>
    <row r="64" spans="1:8" ht="25.5">
      <c r="A64" s="23" t="s">
        <v>295</v>
      </c>
      <c r="B64" s="30" t="s">
        <v>307</v>
      </c>
      <c r="C64" s="157">
        <v>70</v>
      </c>
      <c r="D64" s="42" t="s">
        <v>59</v>
      </c>
      <c r="E64" s="26"/>
      <c r="F64" s="26">
        <f>COMPOSIÇÕES!F722</f>
        <v>107.07</v>
      </c>
      <c r="G64" s="14">
        <f t="shared" si="1"/>
        <v>7494.9</v>
      </c>
      <c r="H64" s="27"/>
    </row>
    <row r="65" spans="1:8" ht="18" customHeight="1">
      <c r="A65" s="23" t="s">
        <v>296</v>
      </c>
      <c r="B65" s="46" t="s">
        <v>252</v>
      </c>
      <c r="C65" s="157">
        <v>63</v>
      </c>
      <c r="D65" s="42" t="s">
        <v>59</v>
      </c>
      <c r="E65" s="26"/>
      <c r="F65" s="26">
        <f>COMPOSIÇÕES!F740</f>
        <v>40.03</v>
      </c>
      <c r="G65" s="14">
        <f t="shared" si="1"/>
        <v>2521.89</v>
      </c>
      <c r="H65" s="27"/>
    </row>
    <row r="66" spans="1:8" ht="25.5">
      <c r="A66" s="23" t="s">
        <v>297</v>
      </c>
      <c r="B66" s="46" t="s">
        <v>253</v>
      </c>
      <c r="C66" s="157">
        <v>43</v>
      </c>
      <c r="D66" s="42" t="s">
        <v>59</v>
      </c>
      <c r="E66" s="26"/>
      <c r="F66" s="26">
        <f>COMPOSIÇÕES!F758</f>
        <v>572.62</v>
      </c>
      <c r="G66" s="14">
        <f t="shared" si="1"/>
        <v>24622.66</v>
      </c>
      <c r="H66" s="27"/>
    </row>
    <row r="67" spans="1:8">
      <c r="A67" s="23" t="s">
        <v>332</v>
      </c>
      <c r="B67" s="46" t="s">
        <v>329</v>
      </c>
      <c r="C67" s="157">
        <v>0.4</v>
      </c>
      <c r="D67" s="42" t="s">
        <v>59</v>
      </c>
      <c r="E67" s="26"/>
      <c r="F67" s="26">
        <f>COMPOSIÇÕES!F776</f>
        <v>403.65000000000003</v>
      </c>
      <c r="G67" s="14">
        <f t="shared" si="1"/>
        <v>161.46</v>
      </c>
      <c r="H67" s="27"/>
    </row>
    <row r="68" spans="1:8" ht="30" customHeight="1">
      <c r="A68" s="23" t="s">
        <v>333</v>
      </c>
      <c r="B68" s="46" t="s">
        <v>354</v>
      </c>
      <c r="C68" s="157">
        <v>23</v>
      </c>
      <c r="D68" s="42" t="s">
        <v>59</v>
      </c>
      <c r="E68" s="26"/>
      <c r="F68" s="26">
        <f>COMPOSIÇÕES!F794</f>
        <v>1160.1399999999999</v>
      </c>
      <c r="G68" s="14">
        <f t="shared" si="1"/>
        <v>26683.22</v>
      </c>
      <c r="H68" s="27"/>
    </row>
    <row r="69" spans="1:8" ht="15.75">
      <c r="A69" s="76" t="s">
        <v>300</v>
      </c>
      <c r="B69" s="77" t="s">
        <v>301</v>
      </c>
      <c r="C69" s="79"/>
      <c r="D69" s="80"/>
      <c r="E69" s="79"/>
      <c r="F69" s="81"/>
      <c r="G69" s="82"/>
      <c r="H69" s="78">
        <f>G70</f>
        <v>361.03</v>
      </c>
    </row>
    <row r="70" spans="1:8">
      <c r="A70" s="23" t="s">
        <v>302</v>
      </c>
      <c r="B70" s="30" t="s">
        <v>357</v>
      </c>
      <c r="C70" s="157">
        <v>1</v>
      </c>
      <c r="D70" s="42" t="s">
        <v>89</v>
      </c>
      <c r="E70" s="26"/>
      <c r="F70" s="26">
        <f>COMPOSIÇÕES!F813</f>
        <v>361.02913567560006</v>
      </c>
      <c r="G70" s="14">
        <f t="shared" si="1"/>
        <v>361.03</v>
      </c>
      <c r="H70" s="27"/>
    </row>
    <row r="71" spans="1:8" ht="15.75">
      <c r="A71" s="317" t="s">
        <v>36</v>
      </c>
      <c r="B71" s="318"/>
      <c r="C71" s="318"/>
      <c r="D71" s="318"/>
      <c r="E71" s="318"/>
      <c r="F71" s="318"/>
      <c r="G71" s="319"/>
      <c r="H71" s="24">
        <f>SUM(H16:H70)</f>
        <v>717039.6133731131</v>
      </c>
    </row>
    <row r="72" spans="1:8">
      <c r="B72" s="6"/>
      <c r="C72" s="2"/>
      <c r="D72" s="2"/>
    </row>
    <row r="73" spans="1:8">
      <c r="B73" s="6"/>
      <c r="C73" s="2"/>
      <c r="D73" s="2"/>
    </row>
    <row r="74" spans="1:8">
      <c r="B74" s="6"/>
      <c r="C74" s="2"/>
      <c r="D74" s="2"/>
    </row>
    <row r="75" spans="1:8">
      <c r="B75" s="6"/>
      <c r="C75" s="2"/>
      <c r="D75" s="2"/>
    </row>
    <row r="76" spans="1:8">
      <c r="B76" s="6"/>
      <c r="C76" s="2"/>
      <c r="D76" s="2"/>
    </row>
    <row r="77" spans="1:8">
      <c r="B77" s="6"/>
      <c r="C77" s="2"/>
      <c r="D77" s="2"/>
    </row>
    <row r="78" spans="1:8">
      <c r="B78" s="6"/>
      <c r="C78" s="2"/>
      <c r="D78" s="2"/>
    </row>
    <row r="79" spans="1:8">
      <c r="B79" s="6"/>
      <c r="C79" s="2"/>
      <c r="D79" s="2"/>
    </row>
    <row r="80" spans="1:8">
      <c r="B80" s="6"/>
      <c r="C80" s="2"/>
      <c r="D80" s="2"/>
    </row>
    <row r="81" spans="2:4">
      <c r="B81" s="6"/>
      <c r="C81" s="2"/>
      <c r="D81" s="2"/>
    </row>
    <row r="82" spans="2:4">
      <c r="B82" s="6"/>
      <c r="C82" s="2"/>
      <c r="D82" s="2"/>
    </row>
    <row r="83" spans="2:4">
      <c r="B83" s="6"/>
      <c r="C83" s="2"/>
      <c r="D83" s="2"/>
    </row>
    <row r="84" spans="2:4">
      <c r="B84" s="6"/>
      <c r="C84" s="2"/>
      <c r="D84" s="2"/>
    </row>
    <row r="85" spans="2:4">
      <c r="B85" s="6"/>
      <c r="C85" s="2"/>
      <c r="D85" s="2"/>
    </row>
    <row r="86" spans="2:4">
      <c r="B86" s="6"/>
      <c r="C86" s="2"/>
      <c r="D86" s="2"/>
    </row>
    <row r="87" spans="2:4">
      <c r="B87" s="6"/>
      <c r="C87" s="2"/>
      <c r="D87" s="2"/>
    </row>
    <row r="88" spans="2:4">
      <c r="B88" s="6"/>
      <c r="C88" s="2"/>
      <c r="D88" s="2"/>
    </row>
    <row r="89" spans="2:4">
      <c r="B89" s="6"/>
      <c r="C89" s="2"/>
      <c r="D89" s="2"/>
    </row>
    <row r="90" spans="2:4">
      <c r="B90" s="6"/>
      <c r="C90" s="2"/>
      <c r="D90" s="2"/>
    </row>
    <row r="91" spans="2:4">
      <c r="C91" s="2"/>
      <c r="D91" s="2"/>
    </row>
    <row r="92" spans="2:4">
      <c r="C92" s="2"/>
      <c r="D92" s="2"/>
    </row>
    <row r="93" spans="2:4">
      <c r="C93" s="2"/>
      <c r="D93" s="2"/>
    </row>
    <row r="94" spans="2:4">
      <c r="C94" s="2"/>
      <c r="D94" s="2"/>
    </row>
    <row r="95" spans="2:4">
      <c r="C95" s="2"/>
      <c r="D95" s="2"/>
    </row>
    <row r="96" spans="2:4">
      <c r="C96" s="2"/>
      <c r="D96" s="2"/>
    </row>
    <row r="97" spans="3:4">
      <c r="C97" s="2"/>
      <c r="D97" s="2"/>
    </row>
    <row r="98" spans="3:4">
      <c r="C98" s="2"/>
      <c r="D98" s="2"/>
    </row>
    <row r="99" spans="3:4">
      <c r="C99" s="2"/>
      <c r="D99" s="2"/>
    </row>
    <row r="100" spans="3:4">
      <c r="C100" s="2"/>
      <c r="D100" s="2"/>
    </row>
    <row r="101" spans="3:4">
      <c r="C101" s="2"/>
      <c r="D101" s="2"/>
    </row>
    <row r="102" spans="3:4">
      <c r="C102" s="2"/>
      <c r="D102" s="2"/>
    </row>
    <row r="103" spans="3:4">
      <c r="C103" s="2"/>
      <c r="D103" s="2"/>
    </row>
    <row r="104" spans="3:4">
      <c r="C104" s="2"/>
      <c r="D104" s="2"/>
    </row>
    <row r="105" spans="3:4">
      <c r="C105" s="2"/>
      <c r="D105" s="2"/>
    </row>
    <row r="106" spans="3:4">
      <c r="C106" s="2"/>
      <c r="D106" s="2"/>
    </row>
    <row r="107" spans="3:4">
      <c r="C107" s="2"/>
      <c r="D107" s="2"/>
    </row>
    <row r="108" spans="3:4">
      <c r="C108" s="2"/>
      <c r="D108" s="2"/>
    </row>
    <row r="109" spans="3:4">
      <c r="C109" s="2"/>
      <c r="D109" s="2"/>
    </row>
    <row r="110" spans="3:4">
      <c r="C110" s="2"/>
      <c r="D110" s="2"/>
    </row>
    <row r="111" spans="3:4">
      <c r="C111" s="2"/>
      <c r="D111" s="2"/>
    </row>
    <row r="112" spans="3:4">
      <c r="C112" s="2"/>
      <c r="D112" s="2"/>
    </row>
    <row r="113" spans="3:4">
      <c r="C113" s="2"/>
      <c r="D113" s="2"/>
    </row>
    <row r="114" spans="3:4">
      <c r="C114" s="2"/>
      <c r="D114" s="2"/>
    </row>
    <row r="115" spans="3:4">
      <c r="C115" s="2"/>
      <c r="D115" s="2"/>
    </row>
    <row r="116" spans="3:4">
      <c r="C116" s="2"/>
      <c r="D116" s="2"/>
    </row>
    <row r="117" spans="3:4">
      <c r="C117" s="2"/>
      <c r="D117" s="2"/>
    </row>
    <row r="118" spans="3:4">
      <c r="C118" s="2"/>
      <c r="D118" s="2"/>
    </row>
    <row r="119" spans="3:4">
      <c r="C119" s="2"/>
      <c r="D119" s="2"/>
    </row>
    <row r="120" spans="3:4">
      <c r="C120" s="2"/>
      <c r="D120" s="2"/>
    </row>
    <row r="121" spans="3:4">
      <c r="C121" s="2"/>
      <c r="D121" s="2"/>
    </row>
    <row r="122" spans="3:4">
      <c r="C122" s="2"/>
      <c r="D122" s="2"/>
    </row>
    <row r="123" spans="3:4">
      <c r="C123" s="2"/>
      <c r="D123" s="2"/>
    </row>
    <row r="124" spans="3:4">
      <c r="C124" s="2"/>
      <c r="D124" s="2"/>
    </row>
    <row r="125" spans="3:4">
      <c r="C125" s="2"/>
      <c r="D125" s="2"/>
    </row>
    <row r="126" spans="3:4">
      <c r="C126" s="2"/>
      <c r="D126" s="2"/>
    </row>
    <row r="127" spans="3:4">
      <c r="C127" s="2"/>
      <c r="D127" s="2"/>
    </row>
    <row r="128" spans="3:4">
      <c r="C128" s="2"/>
      <c r="D128" s="2"/>
    </row>
    <row r="129" spans="3:4">
      <c r="C129" s="2"/>
      <c r="D129" s="2"/>
    </row>
    <row r="130" spans="3:4">
      <c r="C130" s="2"/>
      <c r="D130" s="2"/>
    </row>
    <row r="131" spans="3:4">
      <c r="C131" s="2"/>
      <c r="D131" s="2"/>
    </row>
    <row r="132" spans="3:4">
      <c r="C132" s="2"/>
      <c r="D132" s="2"/>
    </row>
    <row r="133" spans="3:4">
      <c r="C133" s="2"/>
      <c r="D133" s="2"/>
    </row>
    <row r="134" spans="3:4">
      <c r="C134" s="2"/>
      <c r="D134" s="2"/>
    </row>
    <row r="135" spans="3:4">
      <c r="C135" s="2"/>
      <c r="D135" s="2"/>
    </row>
    <row r="136" spans="3:4">
      <c r="C136" s="2"/>
      <c r="D136" s="2"/>
    </row>
    <row r="137" spans="3:4">
      <c r="C137" s="2"/>
      <c r="D137" s="2"/>
    </row>
    <row r="138" spans="3:4">
      <c r="C138" s="2"/>
      <c r="D138" s="2"/>
    </row>
    <row r="139" spans="3:4">
      <c r="C139" s="2"/>
      <c r="D139" s="2"/>
    </row>
    <row r="140" spans="3:4">
      <c r="C140" s="2"/>
      <c r="D140" s="2"/>
    </row>
    <row r="141" spans="3:4">
      <c r="C141" s="2"/>
      <c r="D141" s="2"/>
    </row>
    <row r="142" spans="3:4">
      <c r="C142" s="2"/>
      <c r="D142" s="2"/>
    </row>
    <row r="143" spans="3:4">
      <c r="C143" s="2"/>
      <c r="D143" s="2"/>
    </row>
    <row r="144" spans="3:4">
      <c r="C144" s="2"/>
      <c r="D144" s="2"/>
    </row>
    <row r="145" spans="3:4">
      <c r="C145" s="2"/>
      <c r="D145" s="2"/>
    </row>
    <row r="146" spans="3:4">
      <c r="C146" s="2"/>
      <c r="D146" s="2"/>
    </row>
    <row r="147" spans="3:4">
      <c r="C147" s="2"/>
      <c r="D147" s="2"/>
    </row>
    <row r="148" spans="3:4">
      <c r="C148" s="2"/>
      <c r="D148" s="2"/>
    </row>
    <row r="149" spans="3:4">
      <c r="C149" s="2"/>
      <c r="D149" s="2"/>
    </row>
    <row r="150" spans="3:4">
      <c r="C150" s="2"/>
      <c r="D150" s="2"/>
    </row>
    <row r="151" spans="3:4">
      <c r="C151" s="2"/>
      <c r="D151" s="2"/>
    </row>
    <row r="152" spans="3:4">
      <c r="C152" s="2"/>
      <c r="D152" s="2"/>
    </row>
    <row r="153" spans="3:4">
      <c r="C153" s="2"/>
      <c r="D153" s="2"/>
    </row>
    <row r="154" spans="3:4">
      <c r="C154" s="2"/>
      <c r="D154" s="2"/>
    </row>
    <row r="155" spans="3:4">
      <c r="C155" s="2"/>
      <c r="D155" s="2"/>
    </row>
    <row r="156" spans="3:4">
      <c r="C156" s="2"/>
      <c r="D156" s="2"/>
    </row>
    <row r="157" spans="3:4">
      <c r="C157" s="2"/>
      <c r="D157" s="2"/>
    </row>
    <row r="158" spans="3:4">
      <c r="C158" s="2"/>
      <c r="D158" s="2"/>
    </row>
    <row r="159" spans="3:4">
      <c r="C159" s="2"/>
      <c r="D159" s="2"/>
    </row>
    <row r="160" spans="3:4">
      <c r="C160" s="2"/>
      <c r="D160" s="2"/>
    </row>
    <row r="161" spans="3:4">
      <c r="C161" s="2"/>
      <c r="D161" s="2"/>
    </row>
    <row r="162" spans="3:4">
      <c r="C162" s="2"/>
      <c r="D162" s="2"/>
    </row>
    <row r="163" spans="3:4">
      <c r="C163" s="2"/>
      <c r="D163" s="2"/>
    </row>
    <row r="164" spans="3:4">
      <c r="C164" s="2"/>
      <c r="D164" s="2"/>
    </row>
    <row r="165" spans="3:4">
      <c r="C165" s="2"/>
      <c r="D165" s="2"/>
    </row>
    <row r="166" spans="3:4">
      <c r="C166" s="2"/>
      <c r="D166" s="2"/>
    </row>
    <row r="167" spans="3:4">
      <c r="C167" s="2"/>
      <c r="D167" s="2"/>
    </row>
    <row r="168" spans="3:4">
      <c r="C168" s="2"/>
      <c r="D168" s="2"/>
    </row>
    <row r="169" spans="3:4">
      <c r="C169" s="2"/>
      <c r="D169" s="2"/>
    </row>
    <row r="170" spans="3:4">
      <c r="C170" s="2"/>
      <c r="D170" s="2"/>
    </row>
    <row r="171" spans="3:4">
      <c r="C171" s="2"/>
      <c r="D171" s="2"/>
    </row>
    <row r="172" spans="3:4">
      <c r="C172" s="2"/>
      <c r="D172" s="2"/>
    </row>
    <row r="173" spans="3:4">
      <c r="C173" s="2"/>
      <c r="D173" s="2"/>
    </row>
    <row r="174" spans="3:4">
      <c r="C174" s="2"/>
      <c r="D174" s="2"/>
    </row>
    <row r="175" spans="3:4">
      <c r="C175" s="2"/>
      <c r="D175" s="2"/>
    </row>
    <row r="176" spans="3:4">
      <c r="C176" s="2"/>
      <c r="D176" s="2"/>
    </row>
    <row r="177" spans="3:4">
      <c r="C177" s="2"/>
      <c r="D177" s="2"/>
    </row>
    <row r="178" spans="3:4">
      <c r="C178" s="2"/>
      <c r="D178" s="2"/>
    </row>
    <row r="179" spans="3:4">
      <c r="C179" s="2"/>
      <c r="D179" s="2"/>
    </row>
    <row r="180" spans="3:4">
      <c r="C180" s="2"/>
      <c r="D180" s="2"/>
    </row>
    <row r="181" spans="3:4">
      <c r="C181" s="2"/>
      <c r="D181" s="2"/>
    </row>
    <row r="182" spans="3:4">
      <c r="C182" s="2"/>
      <c r="D182" s="2"/>
    </row>
    <row r="183" spans="3:4">
      <c r="C183" s="2"/>
      <c r="D183" s="2"/>
    </row>
    <row r="184" spans="3:4">
      <c r="C184" s="2"/>
      <c r="D184" s="2"/>
    </row>
    <row r="185" spans="3:4">
      <c r="C185" s="2"/>
      <c r="D185" s="2"/>
    </row>
    <row r="186" spans="3:4">
      <c r="C186" s="2"/>
      <c r="D186" s="2"/>
    </row>
    <row r="187" spans="3:4">
      <c r="C187" s="2"/>
      <c r="D187" s="2"/>
    </row>
    <row r="188" spans="3:4">
      <c r="C188" s="2"/>
      <c r="D188" s="2"/>
    </row>
    <row r="189" spans="3:4">
      <c r="C189" s="2"/>
      <c r="D189" s="2"/>
    </row>
    <row r="190" spans="3:4">
      <c r="C190" s="2"/>
      <c r="D190" s="2"/>
    </row>
    <row r="191" spans="3:4">
      <c r="C191" s="2"/>
      <c r="D191" s="2"/>
    </row>
    <row r="192" spans="3:4">
      <c r="C192" s="2"/>
      <c r="D192" s="2"/>
    </row>
    <row r="193" spans="3:4">
      <c r="C193" s="2"/>
      <c r="D193" s="2"/>
    </row>
    <row r="194" spans="3:4">
      <c r="C194" s="2"/>
      <c r="D194" s="2"/>
    </row>
    <row r="195" spans="3:4">
      <c r="C195" s="2"/>
      <c r="D195" s="2"/>
    </row>
    <row r="196" spans="3:4">
      <c r="C196" s="2"/>
      <c r="D196" s="2"/>
    </row>
    <row r="197" spans="3:4">
      <c r="C197" s="2"/>
      <c r="D197" s="2"/>
    </row>
    <row r="198" spans="3:4">
      <c r="C198" s="2"/>
      <c r="D198" s="2"/>
    </row>
    <row r="199" spans="3:4">
      <c r="C199" s="2"/>
      <c r="D199" s="2"/>
    </row>
    <row r="200" spans="3:4">
      <c r="C200" s="2"/>
      <c r="D200" s="2"/>
    </row>
    <row r="201" spans="3:4">
      <c r="C201" s="2"/>
      <c r="D201" s="2"/>
    </row>
    <row r="202" spans="3:4">
      <c r="C202" s="2"/>
      <c r="D202" s="2"/>
    </row>
    <row r="203" spans="3:4">
      <c r="C203" s="2"/>
      <c r="D203" s="2"/>
    </row>
    <row r="204" spans="3:4">
      <c r="C204" s="2"/>
      <c r="D204" s="2"/>
    </row>
    <row r="205" spans="3:4">
      <c r="C205" s="2"/>
      <c r="D205" s="2"/>
    </row>
    <row r="206" spans="3:4">
      <c r="C206" s="2"/>
      <c r="D206" s="2"/>
    </row>
    <row r="207" spans="3:4">
      <c r="C207" s="2"/>
      <c r="D207" s="2"/>
    </row>
    <row r="208" spans="3:4">
      <c r="C208" s="2"/>
      <c r="D208" s="2"/>
    </row>
    <row r="209" spans="3:4">
      <c r="C209" s="2"/>
      <c r="D209" s="2"/>
    </row>
    <row r="210" spans="3:4">
      <c r="C210" s="2"/>
      <c r="D210" s="2"/>
    </row>
    <row r="211" spans="3:4">
      <c r="C211" s="2"/>
      <c r="D211" s="2"/>
    </row>
    <row r="212" spans="3:4">
      <c r="C212" s="2"/>
      <c r="D212" s="2"/>
    </row>
    <row r="213" spans="3:4">
      <c r="C213" s="2"/>
      <c r="D213" s="2"/>
    </row>
    <row r="214" spans="3:4">
      <c r="C214" s="2"/>
      <c r="D214" s="2"/>
    </row>
    <row r="215" spans="3:4">
      <c r="C215" s="2"/>
      <c r="D215" s="2"/>
    </row>
    <row r="216" spans="3:4">
      <c r="C216" s="2"/>
      <c r="D216" s="2"/>
    </row>
    <row r="217" spans="3:4">
      <c r="C217" s="2"/>
      <c r="D217" s="2"/>
    </row>
    <row r="218" spans="3:4">
      <c r="C218" s="2"/>
      <c r="D218" s="2"/>
    </row>
    <row r="219" spans="3:4">
      <c r="C219" s="2"/>
      <c r="D219" s="2"/>
    </row>
    <row r="220" spans="3:4">
      <c r="C220" s="2"/>
      <c r="D220" s="2"/>
    </row>
    <row r="221" spans="3:4">
      <c r="C221" s="2"/>
      <c r="D221" s="2"/>
    </row>
    <row r="222" spans="3:4">
      <c r="C222" s="2"/>
      <c r="D222" s="2"/>
    </row>
    <row r="223" spans="3:4">
      <c r="C223" s="2"/>
      <c r="D223" s="2"/>
    </row>
    <row r="224" spans="3:4">
      <c r="C224" s="2"/>
      <c r="D224" s="2"/>
    </row>
    <row r="225" spans="3:4">
      <c r="C225" s="2"/>
      <c r="D225" s="2"/>
    </row>
    <row r="226" spans="3:4">
      <c r="C226" s="2"/>
      <c r="D226" s="2"/>
    </row>
    <row r="227" spans="3:4">
      <c r="C227" s="2"/>
      <c r="D227" s="2"/>
    </row>
    <row r="228" spans="3:4">
      <c r="C228" s="2"/>
      <c r="D228" s="2"/>
    </row>
    <row r="229" spans="3:4">
      <c r="C229" s="2"/>
      <c r="D229" s="2"/>
    </row>
    <row r="230" spans="3:4">
      <c r="C230" s="2"/>
      <c r="D230" s="2"/>
    </row>
    <row r="231" spans="3:4">
      <c r="C231" s="2"/>
      <c r="D231" s="2"/>
    </row>
    <row r="232" spans="3:4">
      <c r="C232" s="2"/>
      <c r="D232" s="2"/>
    </row>
    <row r="233" spans="3:4">
      <c r="C233" s="2"/>
      <c r="D233" s="2"/>
    </row>
    <row r="234" spans="3:4">
      <c r="C234" s="2"/>
      <c r="D234" s="2"/>
    </row>
    <row r="235" spans="3:4">
      <c r="C235" s="2"/>
      <c r="D235" s="2"/>
    </row>
    <row r="236" spans="3:4">
      <c r="C236" s="2"/>
      <c r="D236" s="2"/>
    </row>
    <row r="237" spans="3:4">
      <c r="C237" s="2"/>
      <c r="D237" s="2"/>
    </row>
    <row r="238" spans="3:4">
      <c r="C238" s="2"/>
      <c r="D238" s="2"/>
    </row>
    <row r="239" spans="3:4">
      <c r="C239" s="2"/>
      <c r="D239" s="2"/>
    </row>
    <row r="240" spans="3:4">
      <c r="C240" s="2"/>
      <c r="D240" s="2"/>
    </row>
    <row r="241" spans="3:4">
      <c r="C241" s="2"/>
      <c r="D241" s="2"/>
    </row>
    <row r="242" spans="3:4">
      <c r="C242" s="2"/>
      <c r="D242" s="2"/>
    </row>
    <row r="243" spans="3:4">
      <c r="C243" s="2"/>
      <c r="D243" s="2"/>
    </row>
    <row r="244" spans="3:4">
      <c r="C244" s="2"/>
      <c r="D244" s="2"/>
    </row>
    <row r="245" spans="3:4">
      <c r="C245" s="2"/>
      <c r="D245" s="2"/>
    </row>
    <row r="246" spans="3:4">
      <c r="C246" s="2"/>
      <c r="D246" s="2"/>
    </row>
    <row r="247" spans="3:4">
      <c r="C247" s="2"/>
      <c r="D247" s="2"/>
    </row>
    <row r="248" spans="3:4">
      <c r="C248" s="2"/>
      <c r="D248" s="2"/>
    </row>
    <row r="249" spans="3:4">
      <c r="C249" s="2"/>
      <c r="D249" s="2"/>
    </row>
    <row r="250" spans="3:4">
      <c r="C250" s="2"/>
      <c r="D250" s="2"/>
    </row>
    <row r="251" spans="3:4">
      <c r="C251" s="2"/>
      <c r="D251" s="2"/>
    </row>
    <row r="252" spans="3:4">
      <c r="C252" s="2"/>
      <c r="D252" s="2"/>
    </row>
    <row r="253" spans="3:4">
      <c r="C253" s="2"/>
      <c r="D253" s="2"/>
    </row>
    <row r="254" spans="3:4">
      <c r="C254" s="2"/>
      <c r="D254" s="2"/>
    </row>
    <row r="255" spans="3:4">
      <c r="C255" s="2"/>
      <c r="D255" s="2"/>
    </row>
    <row r="256" spans="3:4">
      <c r="C256" s="2"/>
      <c r="D256" s="2"/>
    </row>
    <row r="257" spans="3:4">
      <c r="C257" s="2"/>
      <c r="D257" s="2"/>
    </row>
    <row r="258" spans="3:4">
      <c r="C258" s="2"/>
      <c r="D258" s="2"/>
    </row>
    <row r="259" spans="3:4">
      <c r="C259" s="2"/>
      <c r="D259" s="2"/>
    </row>
    <row r="260" spans="3:4">
      <c r="C260" s="2"/>
      <c r="D260" s="2"/>
    </row>
    <row r="261" spans="3:4">
      <c r="C261" s="2"/>
      <c r="D261" s="2"/>
    </row>
    <row r="262" spans="3:4">
      <c r="C262" s="2"/>
      <c r="D262" s="2"/>
    </row>
    <row r="263" spans="3:4">
      <c r="C263" s="2"/>
      <c r="D263" s="2"/>
    </row>
    <row r="264" spans="3:4">
      <c r="C264" s="2"/>
      <c r="D264" s="2"/>
    </row>
    <row r="265" spans="3:4">
      <c r="C265" s="2"/>
      <c r="D265" s="2"/>
    </row>
    <row r="266" spans="3:4">
      <c r="C266" s="2"/>
      <c r="D266" s="2"/>
    </row>
    <row r="267" spans="3:4">
      <c r="C267" s="2"/>
      <c r="D267" s="2"/>
    </row>
    <row r="268" spans="3:4">
      <c r="C268" s="2"/>
      <c r="D268" s="2"/>
    </row>
    <row r="269" spans="3:4">
      <c r="C269" s="2"/>
      <c r="D269" s="2"/>
    </row>
    <row r="270" spans="3:4">
      <c r="C270" s="2"/>
      <c r="D270" s="2"/>
    </row>
    <row r="271" spans="3:4">
      <c r="C271" s="2"/>
      <c r="D271" s="2"/>
    </row>
  </sheetData>
  <mergeCells count="11">
    <mergeCell ref="A71:G71"/>
    <mergeCell ref="A1:H1"/>
    <mergeCell ref="C11:D11"/>
    <mergeCell ref="F11:H11"/>
    <mergeCell ref="A15:H15"/>
    <mergeCell ref="B6:G6"/>
    <mergeCell ref="A9:H9"/>
    <mergeCell ref="B5:G5"/>
    <mergeCell ref="C12:D12"/>
    <mergeCell ref="F12:H12"/>
    <mergeCell ref="A7:H7"/>
  </mergeCells>
  <phoneticPr fontId="25" type="noConversion"/>
  <pageMargins left="0.78740157480314965" right="0.78740157480314965" top="0.98425196850393704" bottom="0.98425196850393704" header="0.51181102362204722" footer="0.51181102362204722"/>
  <pageSetup paperSize="9" scale="45" orientation="portrait" r:id="rId1"/>
  <headerFooter alignWithMargins="0">
    <oddFooter>Página &amp;P de &amp;N</oddFooter>
  </headerFooter>
  <rowBreaks count="1" manualBreakCount="1">
    <brk id="50" max="16383" man="1"/>
  </rowBreaks>
  <drawing r:id="rId2"/>
  <legacyDrawing r:id="rId3"/>
  <oleObjects>
    <oleObject progId="CorelDraw.Graphic.7" shapeId="62465" r:id="rId4"/>
    <oleObject progId="CorelDraw.Graphic.7" shapeId="62466" r:id="rId5"/>
    <oleObject progId="CorelDraw.Graphic.7" shapeId="62467" r:id="rId6"/>
    <oleObject progId="CorelDraw.Graphic.7" shapeId="62468" r:id="rId7"/>
    <oleObject progId="CorelDraw.Graphic.7" shapeId="62469" r:id="rId8"/>
    <oleObject progId="CorelDraw.Graphic.7" shapeId="62470" r:id="rId9"/>
    <oleObject progId="CorelDraw.Graphic.7" shapeId="62471" r:id="rId10"/>
    <oleObject progId="CorelDraw.Graphic.7" shapeId="62472" r:id="rId11"/>
    <oleObject progId="CorelDraw.Graphic.7" shapeId="62473" r:id="rId12"/>
    <oleObject progId="CorelDraw.Graphic.7" shapeId="62474" r:id="rId13"/>
    <oleObject progId="CorelDraw.Graphic.7" shapeId="62475" r:id="rId14"/>
    <oleObject progId="CorelDraw.Graphic.7" shapeId="62476" r:id="rId15"/>
    <oleObject progId="CorelDraw.Graphic.7" shapeId="62477" r:id="rId16"/>
    <oleObject progId="CorelDraw.Graphic.7" shapeId="62478" r:id="rId17"/>
    <oleObject progId="CorelDraw.Graphic.7" shapeId="62479" r:id="rId18"/>
    <oleObject progId="CorelDraw.Graphic.7" shapeId="62480" r:id="rId19"/>
    <oleObject progId="CorelDraw.Graphic.7" shapeId="62481" r:id="rId20"/>
    <oleObject progId="CorelDraw.Graphic.7" shapeId="62482" r:id="rId21"/>
    <oleObject progId="CorelDraw.Graphic.7" shapeId="62483" r:id="rId2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3"/>
  <sheetViews>
    <sheetView view="pageBreakPreview" topLeftCell="A734" zoomScale="110" zoomScaleNormal="100" zoomScaleSheetLayoutView="110" workbookViewId="0">
      <selection activeCell="I745" sqref="I745"/>
    </sheetView>
  </sheetViews>
  <sheetFormatPr defaultRowHeight="12.75"/>
  <cols>
    <col min="1" max="1" width="15.5703125" customWidth="1"/>
    <col min="2" max="2" width="79.5703125" customWidth="1"/>
    <col min="3" max="5" width="9.7109375" customWidth="1"/>
    <col min="6" max="6" width="11.7109375" customWidth="1"/>
  </cols>
  <sheetData>
    <row r="1" spans="1:8" ht="8.25" customHeight="1" thickBot="1"/>
    <row r="2" spans="1:8">
      <c r="A2" s="37"/>
      <c r="B2" s="107" t="s">
        <v>38</v>
      </c>
      <c r="C2" s="16"/>
      <c r="D2" s="16"/>
      <c r="E2" s="16"/>
      <c r="F2" s="17"/>
      <c r="G2" s="18"/>
      <c r="H2" s="18"/>
    </row>
    <row r="3" spans="1:8">
      <c r="A3" s="38"/>
      <c r="B3" s="108" t="s">
        <v>64</v>
      </c>
      <c r="C3" s="18"/>
      <c r="D3" s="18"/>
      <c r="E3" s="18"/>
      <c r="F3" s="19"/>
      <c r="G3" s="18"/>
      <c r="H3" s="18"/>
    </row>
    <row r="4" spans="1:8" ht="15">
      <c r="A4" s="38"/>
      <c r="B4" s="109" t="s">
        <v>363</v>
      </c>
      <c r="C4" s="18"/>
      <c r="D4" s="18"/>
      <c r="E4" s="18"/>
      <c r="F4" s="19"/>
      <c r="G4" s="18"/>
      <c r="H4" s="18"/>
    </row>
    <row r="5" spans="1:8" ht="15.75">
      <c r="A5" s="38"/>
      <c r="B5" s="393" t="s">
        <v>65</v>
      </c>
      <c r="C5" s="329"/>
      <c r="D5" s="329"/>
      <c r="E5" s="329"/>
      <c r="F5" s="394"/>
      <c r="G5" s="18"/>
      <c r="H5" s="18"/>
    </row>
    <row r="6" spans="1:8" ht="19.5" customHeight="1" thickBot="1">
      <c r="A6" s="39"/>
      <c r="B6" s="395" t="s">
        <v>367</v>
      </c>
      <c r="C6" s="396"/>
      <c r="D6" s="396"/>
      <c r="E6" s="396"/>
      <c r="F6" s="397"/>
      <c r="G6" s="18"/>
      <c r="H6" s="18"/>
    </row>
    <row r="7" spans="1:8" ht="15.75" customHeight="1">
      <c r="A7" s="392" t="s">
        <v>368</v>
      </c>
      <c r="B7" s="392"/>
      <c r="C7" s="392"/>
      <c r="D7" s="392"/>
      <c r="E7" s="392"/>
      <c r="F7" s="392"/>
      <c r="G7" s="18"/>
      <c r="H7" s="18"/>
    </row>
    <row r="8" spans="1:8" ht="8.25" customHeight="1" thickBot="1">
      <c r="A8" s="40"/>
      <c r="B8" s="40"/>
      <c r="C8" s="40"/>
      <c r="D8" s="40"/>
      <c r="E8" s="40"/>
      <c r="F8" s="40"/>
      <c r="G8" s="12"/>
      <c r="H8" s="12"/>
    </row>
    <row r="9" spans="1:8" ht="27" customHeight="1">
      <c r="A9" s="101" t="s">
        <v>40</v>
      </c>
      <c r="B9" s="102" t="s">
        <v>67</v>
      </c>
      <c r="C9" s="398" t="s">
        <v>10</v>
      </c>
      <c r="D9" s="398"/>
      <c r="E9" s="342" t="s">
        <v>369</v>
      </c>
      <c r="F9" s="343"/>
      <c r="G9" s="58"/>
      <c r="H9" s="58"/>
    </row>
    <row r="10" spans="1:8" ht="15.75" thickBot="1">
      <c r="A10" s="103" t="s">
        <v>41</v>
      </c>
      <c r="B10" s="104" t="s">
        <v>362</v>
      </c>
      <c r="C10" s="331" t="s">
        <v>66</v>
      </c>
      <c r="D10" s="331"/>
      <c r="E10" s="407"/>
      <c r="F10" s="408"/>
      <c r="G10" s="15"/>
      <c r="H10" s="15"/>
    </row>
    <row r="11" spans="1:8" ht="8.25" customHeight="1">
      <c r="A11" s="20"/>
      <c r="B11" s="20"/>
      <c r="C11" s="20"/>
      <c r="D11" s="21"/>
      <c r="E11" s="22"/>
      <c r="F11" s="22"/>
      <c r="G11" s="15"/>
      <c r="H11" s="15"/>
    </row>
    <row r="12" spans="1:8" ht="24" customHeight="1">
      <c r="A12" s="409" t="s">
        <v>63</v>
      </c>
      <c r="B12" s="409"/>
      <c r="C12" s="409"/>
      <c r="D12" s="409"/>
      <c r="E12" s="409"/>
      <c r="F12" s="409"/>
      <c r="G12" s="110"/>
      <c r="H12" s="15"/>
    </row>
    <row r="13" spans="1:8" ht="9.75" customHeight="1">
      <c r="A13" s="111"/>
      <c r="B13" s="111"/>
      <c r="C13" s="111"/>
      <c r="D13" s="111"/>
      <c r="E13" s="111"/>
      <c r="F13" s="111"/>
      <c r="G13" s="110"/>
      <c r="H13" s="15"/>
    </row>
    <row r="14" spans="1:8" ht="15.75" customHeight="1">
      <c r="A14" s="415" t="s">
        <v>99</v>
      </c>
      <c r="B14" s="416"/>
      <c r="C14" s="416"/>
      <c r="D14" s="416"/>
      <c r="E14" s="416"/>
      <c r="F14" s="417"/>
      <c r="G14" s="15"/>
      <c r="H14" s="15"/>
    </row>
    <row r="15" spans="1:8" ht="15.75" customHeight="1">
      <c r="A15" s="418" t="s">
        <v>101</v>
      </c>
      <c r="B15" s="419"/>
      <c r="C15" s="112" t="s">
        <v>102</v>
      </c>
      <c r="D15" s="117">
        <v>0.2747</v>
      </c>
      <c r="E15" s="112" t="s">
        <v>103</v>
      </c>
      <c r="F15" s="117">
        <v>0.16520000000000001</v>
      </c>
      <c r="G15" s="15"/>
      <c r="H15" s="15"/>
    </row>
    <row r="16" spans="1:8" ht="15.75" customHeight="1">
      <c r="A16" s="420" t="s">
        <v>100</v>
      </c>
      <c r="B16" s="421"/>
      <c r="C16" s="113" t="s">
        <v>104</v>
      </c>
      <c r="D16" s="118">
        <v>0.87290000000000001</v>
      </c>
      <c r="E16" s="114" t="s">
        <v>105</v>
      </c>
      <c r="F16" s="119">
        <v>0.49270000000000003</v>
      </c>
      <c r="G16" s="15"/>
      <c r="H16" s="15"/>
    </row>
    <row r="17" spans="1:6" s="2" customFormat="1" ht="15" customHeight="1">
      <c r="A17" s="420" t="s">
        <v>129</v>
      </c>
      <c r="B17" s="422"/>
      <c r="C17" s="422"/>
      <c r="D17" s="422"/>
      <c r="E17" s="422"/>
      <c r="F17" s="421"/>
    </row>
    <row r="18" spans="1:6" ht="9" customHeight="1">
      <c r="A18" s="350"/>
      <c r="B18" s="351"/>
      <c r="C18" s="351"/>
      <c r="D18" s="351"/>
      <c r="E18" s="351"/>
      <c r="F18" s="351"/>
    </row>
    <row r="19" spans="1:6" ht="18" customHeight="1">
      <c r="A19" s="357" t="s">
        <v>82</v>
      </c>
      <c r="B19" s="357"/>
      <c r="C19" s="357"/>
      <c r="D19" s="357"/>
      <c r="E19" s="357"/>
      <c r="F19" s="357"/>
    </row>
    <row r="20" spans="1:6" ht="15" customHeight="1">
      <c r="A20" s="375" t="s">
        <v>106</v>
      </c>
      <c r="B20" s="376"/>
      <c r="C20" s="376"/>
      <c r="D20" s="376"/>
      <c r="E20" s="376"/>
      <c r="F20" s="377"/>
    </row>
    <row r="21" spans="1:6" ht="15" customHeight="1">
      <c r="A21" s="378" t="s">
        <v>114</v>
      </c>
      <c r="B21" s="379"/>
      <c r="C21" s="379"/>
      <c r="D21" s="379"/>
      <c r="E21" s="379"/>
      <c r="F21" s="380"/>
    </row>
    <row r="22" spans="1:6" ht="15" customHeight="1">
      <c r="A22" s="235" t="s">
        <v>107</v>
      </c>
      <c r="B22" s="236"/>
      <c r="C22" s="237"/>
      <c r="D22" s="237"/>
      <c r="E22" s="237"/>
      <c r="F22" s="238"/>
    </row>
    <row r="23" spans="1:6" ht="15" customHeight="1">
      <c r="A23" s="180"/>
      <c r="B23" s="178"/>
      <c r="C23" s="178"/>
      <c r="D23" s="178"/>
      <c r="E23" s="178"/>
      <c r="F23" s="179"/>
    </row>
    <row r="24" spans="1:6" ht="15" customHeight="1">
      <c r="A24" s="181" t="s">
        <v>52</v>
      </c>
      <c r="B24" s="182"/>
      <c r="C24" s="183" t="s">
        <v>43</v>
      </c>
      <c r="D24" s="183" t="s">
        <v>44</v>
      </c>
      <c r="E24" s="183" t="s">
        <v>45</v>
      </c>
      <c r="F24" s="184" t="s">
        <v>46</v>
      </c>
    </row>
    <row r="25" spans="1:6" ht="15" customHeight="1">
      <c r="A25" s="185" t="s">
        <v>109</v>
      </c>
      <c r="B25" s="177"/>
      <c r="C25" s="186" t="s">
        <v>108</v>
      </c>
      <c r="D25" s="187">
        <v>1</v>
      </c>
      <c r="E25" s="188">
        <v>703.04</v>
      </c>
      <c r="F25" s="189">
        <f>E25*D25</f>
        <v>703.04</v>
      </c>
    </row>
    <row r="26" spans="1:6" ht="15" customHeight="1">
      <c r="A26" s="190" t="s">
        <v>110</v>
      </c>
      <c r="B26" s="177"/>
      <c r="C26" s="178"/>
      <c r="D26" s="178"/>
      <c r="E26" s="178"/>
      <c r="F26" s="189">
        <f>F25</f>
        <v>703.04</v>
      </c>
    </row>
    <row r="27" spans="1:6" ht="15" customHeight="1">
      <c r="A27" s="371" t="s">
        <v>111</v>
      </c>
      <c r="B27" s="372"/>
      <c r="C27" s="372"/>
      <c r="D27" s="372"/>
      <c r="E27" s="178" t="s">
        <v>49</v>
      </c>
      <c r="F27" s="189">
        <f>F26</f>
        <v>703.04</v>
      </c>
    </row>
    <row r="28" spans="1:6" ht="15" customHeight="1">
      <c r="A28" s="371" t="s">
        <v>112</v>
      </c>
      <c r="B28" s="372"/>
      <c r="C28" s="372"/>
      <c r="D28" s="372"/>
      <c r="E28" s="193">
        <f>D15</f>
        <v>0.2747</v>
      </c>
      <c r="F28" s="189">
        <f>F27*E28</f>
        <v>193.12508799999998</v>
      </c>
    </row>
    <row r="29" spans="1:6" ht="15" customHeight="1">
      <c r="A29" s="373" t="s">
        <v>113</v>
      </c>
      <c r="B29" s="374"/>
      <c r="C29" s="374"/>
      <c r="D29" s="374"/>
      <c r="E29" s="195"/>
      <c r="F29" s="196">
        <f>SUM(F27:F28)</f>
        <v>896.16508799999997</v>
      </c>
    </row>
    <row r="30" spans="1:6" ht="15" customHeight="1">
      <c r="A30" s="115"/>
      <c r="B30" s="116"/>
      <c r="C30" s="116"/>
      <c r="D30" s="116"/>
      <c r="E30" s="116"/>
      <c r="F30" s="116"/>
    </row>
    <row r="31" spans="1:6" ht="15" customHeight="1">
      <c r="A31" s="381" t="s">
        <v>120</v>
      </c>
      <c r="B31" s="379"/>
      <c r="C31" s="379"/>
      <c r="D31" s="379"/>
      <c r="E31" s="379"/>
      <c r="F31" s="380"/>
    </row>
    <row r="32" spans="1:6" ht="15" customHeight="1">
      <c r="A32" s="382" t="s">
        <v>119</v>
      </c>
      <c r="B32" s="383"/>
      <c r="C32" s="383"/>
      <c r="D32" s="383"/>
      <c r="E32" s="383"/>
      <c r="F32" s="384"/>
    </row>
    <row r="33" spans="1:6" ht="15" customHeight="1">
      <c r="A33" s="176" t="s">
        <v>167</v>
      </c>
      <c r="B33" s="177"/>
      <c r="C33" s="178"/>
      <c r="D33" s="178"/>
      <c r="E33" s="178"/>
      <c r="F33" s="179"/>
    </row>
    <row r="34" spans="1:6" ht="15" customHeight="1">
      <c r="A34" s="180"/>
      <c r="B34" s="178"/>
      <c r="C34" s="178"/>
      <c r="D34" s="178"/>
      <c r="E34" s="178"/>
      <c r="F34" s="179"/>
    </row>
    <row r="35" spans="1:6" ht="15" customHeight="1">
      <c r="A35" s="181" t="s">
        <v>42</v>
      </c>
      <c r="B35" s="182"/>
      <c r="C35" s="183" t="s">
        <v>43</v>
      </c>
      <c r="D35" s="183" t="s">
        <v>44</v>
      </c>
      <c r="E35" s="183" t="s">
        <v>45</v>
      </c>
      <c r="F35" s="184" t="s">
        <v>46</v>
      </c>
    </row>
    <row r="36" spans="1:6" ht="15" customHeight="1">
      <c r="A36" s="385" t="s">
        <v>122</v>
      </c>
      <c r="B36" s="386"/>
      <c r="C36" s="186" t="s">
        <v>47</v>
      </c>
      <c r="D36" s="187">
        <v>270</v>
      </c>
      <c r="E36" s="188">
        <v>36.630000000000003</v>
      </c>
      <c r="F36" s="189">
        <f>D36*E36</f>
        <v>9890.1</v>
      </c>
    </row>
    <row r="37" spans="1:6" ht="15" customHeight="1">
      <c r="A37" s="385" t="s">
        <v>123</v>
      </c>
      <c r="B37" s="386"/>
      <c r="C37" s="186" t="s">
        <v>47</v>
      </c>
      <c r="D37" s="187">
        <v>540</v>
      </c>
      <c r="E37" s="188">
        <v>15.74</v>
      </c>
      <c r="F37" s="189">
        <f>D37*E37</f>
        <v>8499.6</v>
      </c>
    </row>
    <row r="38" spans="1:6" ht="15" customHeight="1">
      <c r="A38" s="385" t="s">
        <v>121</v>
      </c>
      <c r="B38" s="386"/>
      <c r="C38" s="186" t="s">
        <v>47</v>
      </c>
      <c r="D38" s="187">
        <v>270</v>
      </c>
      <c r="E38" s="188">
        <v>6.82</v>
      </c>
      <c r="F38" s="189">
        <f>E38*D38</f>
        <v>1841.4</v>
      </c>
    </row>
    <row r="39" spans="1:6" ht="15" customHeight="1">
      <c r="A39" s="355" t="s">
        <v>116</v>
      </c>
      <c r="B39" s="356"/>
      <c r="C39" s="178"/>
      <c r="D39" s="178"/>
      <c r="E39" s="178"/>
      <c r="F39" s="189">
        <f>SUM(F36:F38)</f>
        <v>20231.100000000002</v>
      </c>
    </row>
    <row r="40" spans="1:6" ht="15" customHeight="1">
      <c r="A40" s="185" t="s">
        <v>117</v>
      </c>
      <c r="B40" s="177"/>
      <c r="C40" s="192"/>
      <c r="D40" s="178" t="s">
        <v>49</v>
      </c>
      <c r="E40" s="193">
        <f>F16</f>
        <v>0.49270000000000003</v>
      </c>
      <c r="F40" s="189">
        <f>F39*E40</f>
        <v>9967.862970000002</v>
      </c>
    </row>
    <row r="41" spans="1:6" ht="15" customHeight="1">
      <c r="A41" s="185" t="s">
        <v>118</v>
      </c>
      <c r="B41" s="177"/>
      <c r="C41" s="178" t="s">
        <v>49</v>
      </c>
      <c r="D41" s="178" t="s">
        <v>49</v>
      </c>
      <c r="E41" s="178" t="s">
        <v>49</v>
      </c>
      <c r="F41" s="189">
        <f>SUM(F39:F40)</f>
        <v>30198.962970000004</v>
      </c>
    </row>
    <row r="42" spans="1:6" ht="15" customHeight="1">
      <c r="A42" s="371" t="s">
        <v>111</v>
      </c>
      <c r="B42" s="372"/>
      <c r="C42" s="372"/>
      <c r="D42" s="372"/>
      <c r="E42" s="178" t="s">
        <v>49</v>
      </c>
      <c r="F42" s="189">
        <f>F41</f>
        <v>30198.962970000004</v>
      </c>
    </row>
    <row r="43" spans="1:6" ht="15" customHeight="1">
      <c r="A43" s="371" t="s">
        <v>112</v>
      </c>
      <c r="B43" s="372"/>
      <c r="C43" s="372"/>
      <c r="D43" s="372"/>
      <c r="E43" s="193">
        <f>D15</f>
        <v>0.2747</v>
      </c>
      <c r="F43" s="189">
        <f>F42*E43</f>
        <v>8295.6551278590014</v>
      </c>
    </row>
    <row r="44" spans="1:6" ht="15" customHeight="1">
      <c r="A44" s="373" t="s">
        <v>113</v>
      </c>
      <c r="B44" s="374"/>
      <c r="C44" s="374"/>
      <c r="D44" s="374"/>
      <c r="E44" s="195"/>
      <c r="F44" s="196">
        <f>SUM(F42:F43)</f>
        <v>38494.618097859006</v>
      </c>
    </row>
    <row r="45" spans="1:6" ht="15" customHeight="1">
      <c r="A45" s="115"/>
      <c r="B45" s="116"/>
      <c r="C45" s="116"/>
      <c r="D45" s="116"/>
      <c r="E45" s="116"/>
      <c r="F45" s="116"/>
    </row>
    <row r="46" spans="1:6" ht="15" customHeight="1">
      <c r="A46" s="126" t="s">
        <v>124</v>
      </c>
      <c r="B46" s="127"/>
      <c r="C46" s="128"/>
      <c r="D46" s="128"/>
      <c r="E46" s="129"/>
      <c r="F46" s="130"/>
    </row>
    <row r="47" spans="1:6" ht="15" customHeight="1">
      <c r="A47" s="410" t="s">
        <v>134</v>
      </c>
      <c r="B47" s="411"/>
      <c r="C47" s="411"/>
      <c r="D47" s="411"/>
      <c r="E47" s="411"/>
      <c r="F47" s="412"/>
    </row>
    <row r="48" spans="1:6" ht="15" customHeight="1">
      <c r="A48" s="131" t="s">
        <v>125</v>
      </c>
      <c r="B48" s="132"/>
      <c r="C48" s="133"/>
      <c r="D48" s="133"/>
      <c r="E48" s="133"/>
      <c r="F48" s="134"/>
    </row>
    <row r="49" spans="1:6" ht="15" customHeight="1">
      <c r="A49" s="181" t="s">
        <v>42</v>
      </c>
      <c r="B49" s="182"/>
      <c r="C49" s="183" t="s">
        <v>43</v>
      </c>
      <c r="D49" s="183" t="s">
        <v>44</v>
      </c>
      <c r="E49" s="183" t="s">
        <v>45</v>
      </c>
      <c r="F49" s="184" t="s">
        <v>46</v>
      </c>
    </row>
    <row r="50" spans="1:6" ht="15" customHeight="1">
      <c r="A50" s="401" t="s">
        <v>130</v>
      </c>
      <c r="B50" s="402"/>
      <c r="C50" s="136" t="s">
        <v>47</v>
      </c>
      <c r="D50" s="137">
        <v>0.8</v>
      </c>
      <c r="E50" s="138">
        <v>6.41</v>
      </c>
      <c r="F50" s="139">
        <f>E50*D50</f>
        <v>5.1280000000000001</v>
      </c>
    </row>
    <row r="51" spans="1:6" ht="15" customHeight="1">
      <c r="A51" s="401" t="s">
        <v>131</v>
      </c>
      <c r="B51" s="402"/>
      <c r="C51" s="136" t="s">
        <v>47</v>
      </c>
      <c r="D51" s="137">
        <v>1</v>
      </c>
      <c r="E51" s="138">
        <v>5.05</v>
      </c>
      <c r="F51" s="139">
        <f>E51*D51</f>
        <v>5.05</v>
      </c>
    </row>
    <row r="52" spans="1:6" ht="15" customHeight="1">
      <c r="A52" s="135" t="s">
        <v>126</v>
      </c>
      <c r="B52" s="132"/>
      <c r="C52" s="136" t="s">
        <v>47</v>
      </c>
      <c r="D52" s="137">
        <v>0.3</v>
      </c>
      <c r="E52" s="138">
        <v>4.82</v>
      </c>
      <c r="F52" s="139">
        <f>E52*D52</f>
        <v>1.446</v>
      </c>
    </row>
    <row r="53" spans="1:6" ht="15" customHeight="1">
      <c r="A53" s="405" t="s">
        <v>116</v>
      </c>
      <c r="B53" s="406"/>
      <c r="C53" s="133"/>
      <c r="D53" s="133"/>
      <c r="E53" s="133"/>
      <c r="F53" s="139">
        <f>SUM(F50:F52)</f>
        <v>11.624000000000001</v>
      </c>
    </row>
    <row r="54" spans="1:6" ht="15" customHeight="1">
      <c r="A54" s="135" t="s">
        <v>117</v>
      </c>
      <c r="B54" s="132"/>
      <c r="C54" s="140"/>
      <c r="D54" s="133" t="s">
        <v>49</v>
      </c>
      <c r="E54" s="146">
        <f>D16</f>
        <v>0.87290000000000001</v>
      </c>
      <c r="F54" s="139">
        <f>ROUND((F53*E54),2)</f>
        <v>10.15</v>
      </c>
    </row>
    <row r="55" spans="1:6" ht="15" customHeight="1">
      <c r="A55" s="135" t="s">
        <v>118</v>
      </c>
      <c r="B55" s="132"/>
      <c r="C55" s="133" t="s">
        <v>49</v>
      </c>
      <c r="D55" s="133" t="s">
        <v>49</v>
      </c>
      <c r="E55" s="133" t="s">
        <v>49</v>
      </c>
      <c r="F55" s="139">
        <f>F53+F54</f>
        <v>21.774000000000001</v>
      </c>
    </row>
    <row r="56" spans="1:6" ht="15" customHeight="1">
      <c r="A56" s="181" t="s">
        <v>52</v>
      </c>
      <c r="B56" s="182"/>
      <c r="C56" s="183" t="s">
        <v>43</v>
      </c>
      <c r="D56" s="183" t="s">
        <v>44</v>
      </c>
      <c r="E56" s="183" t="s">
        <v>45</v>
      </c>
      <c r="F56" s="184" t="s">
        <v>46</v>
      </c>
    </row>
    <row r="57" spans="1:6" ht="15" customHeight="1">
      <c r="A57" s="141" t="s">
        <v>132</v>
      </c>
      <c r="B57" s="132"/>
      <c r="C57" s="142" t="s">
        <v>127</v>
      </c>
      <c r="D57" s="143">
        <v>0.6</v>
      </c>
      <c r="E57" s="144">
        <v>0.67</v>
      </c>
      <c r="F57" s="139">
        <f>E57*D57</f>
        <v>0.40200000000000002</v>
      </c>
    </row>
    <row r="58" spans="1:6" ht="15" customHeight="1">
      <c r="A58" s="141" t="s">
        <v>133</v>
      </c>
      <c r="B58" s="132"/>
      <c r="C58" s="142" t="s">
        <v>108</v>
      </c>
      <c r="D58" s="143">
        <v>0.42</v>
      </c>
      <c r="E58" s="144">
        <v>33.74</v>
      </c>
      <c r="F58" s="139">
        <f>E58*D58</f>
        <v>14.1708</v>
      </c>
    </row>
    <row r="59" spans="1:6" ht="15" customHeight="1">
      <c r="A59" s="141" t="s">
        <v>135</v>
      </c>
      <c r="B59" s="132"/>
      <c r="C59" s="142" t="s">
        <v>128</v>
      </c>
      <c r="D59" s="143">
        <v>2.4</v>
      </c>
      <c r="E59" s="144">
        <v>9.68</v>
      </c>
      <c r="F59" s="139">
        <f>E59*D59</f>
        <v>23.231999999999999</v>
      </c>
    </row>
    <row r="60" spans="1:6" ht="15" customHeight="1">
      <c r="A60" s="141" t="s">
        <v>136</v>
      </c>
      <c r="B60" s="132"/>
      <c r="C60" s="142" t="s">
        <v>127</v>
      </c>
      <c r="D60" s="143">
        <v>0.15</v>
      </c>
      <c r="E60" s="144">
        <v>10.48</v>
      </c>
      <c r="F60" s="139">
        <f>E60*D60</f>
        <v>1.5720000000000001</v>
      </c>
    </row>
    <row r="61" spans="1:6" ht="15" customHeight="1">
      <c r="A61" s="403" t="s">
        <v>110</v>
      </c>
      <c r="B61" s="404"/>
      <c r="C61" s="133"/>
      <c r="D61" s="133"/>
      <c r="E61" s="133"/>
      <c r="F61" s="139">
        <f>SUM(F57:F60)</f>
        <v>39.376800000000003</v>
      </c>
    </row>
    <row r="62" spans="1:6" ht="15" customHeight="1">
      <c r="A62" s="413" t="s">
        <v>111</v>
      </c>
      <c r="B62" s="414"/>
      <c r="C62" s="414"/>
      <c r="D62" s="414"/>
      <c r="E62" s="133" t="s">
        <v>49</v>
      </c>
      <c r="F62" s="139">
        <f>F61+F55</f>
        <v>61.150800000000004</v>
      </c>
    </row>
    <row r="63" spans="1:6" ht="15" customHeight="1">
      <c r="A63" s="413" t="s">
        <v>112</v>
      </c>
      <c r="B63" s="414"/>
      <c r="C63" s="414"/>
      <c r="D63" s="414"/>
      <c r="E63" s="146">
        <f>D15</f>
        <v>0.2747</v>
      </c>
      <c r="F63" s="139">
        <f>ROUND((F62*E63),2)</f>
        <v>16.8</v>
      </c>
    </row>
    <row r="64" spans="1:6" ht="15" customHeight="1">
      <c r="A64" s="399" t="s">
        <v>113</v>
      </c>
      <c r="B64" s="400"/>
      <c r="C64" s="400"/>
      <c r="D64" s="400"/>
      <c r="E64" s="145"/>
      <c r="F64" s="147">
        <f>SUM(F62:F63)</f>
        <v>77.950800000000001</v>
      </c>
    </row>
    <row r="65" spans="1:6" ht="15" customHeight="1">
      <c r="A65" s="115"/>
      <c r="B65" s="116"/>
      <c r="C65" s="116"/>
      <c r="D65" s="116"/>
      <c r="E65" s="116"/>
      <c r="F65" s="116"/>
    </row>
    <row r="66" spans="1:6" ht="15" customHeight="1">
      <c r="A66" s="375" t="s">
        <v>137</v>
      </c>
      <c r="B66" s="376"/>
      <c r="C66" s="376"/>
      <c r="D66" s="376"/>
      <c r="E66" s="376"/>
      <c r="F66" s="377"/>
    </row>
    <row r="67" spans="1:6" ht="15" customHeight="1">
      <c r="A67" s="378" t="s">
        <v>138</v>
      </c>
      <c r="B67" s="379"/>
      <c r="C67" s="379"/>
      <c r="D67" s="379"/>
      <c r="E67" s="379"/>
      <c r="F67" s="380"/>
    </row>
    <row r="68" spans="1:6" ht="15" customHeight="1">
      <c r="A68" s="235" t="s">
        <v>107</v>
      </c>
      <c r="B68" s="236"/>
      <c r="C68" s="237"/>
      <c r="D68" s="237"/>
      <c r="E68" s="237"/>
      <c r="F68" s="238"/>
    </row>
    <row r="69" spans="1:6" ht="15" customHeight="1">
      <c r="A69" s="181" t="s">
        <v>52</v>
      </c>
      <c r="B69" s="182"/>
      <c r="C69" s="183" t="s">
        <v>43</v>
      </c>
      <c r="D69" s="183" t="s">
        <v>44</v>
      </c>
      <c r="E69" s="183" t="s">
        <v>45</v>
      </c>
      <c r="F69" s="184" t="s">
        <v>46</v>
      </c>
    </row>
    <row r="70" spans="1:6" ht="15" customHeight="1">
      <c r="A70" s="185" t="s">
        <v>139</v>
      </c>
      <c r="B70" s="177"/>
      <c r="C70" s="186" t="s">
        <v>108</v>
      </c>
      <c r="D70" s="187">
        <v>1</v>
      </c>
      <c r="E70" s="188">
        <v>161.47</v>
      </c>
      <c r="F70" s="189">
        <f>E70*D70</f>
        <v>161.47</v>
      </c>
    </row>
    <row r="71" spans="1:6" ht="15" customHeight="1">
      <c r="A71" s="355" t="s">
        <v>110</v>
      </c>
      <c r="B71" s="356"/>
      <c r="C71" s="178"/>
      <c r="D71" s="178"/>
      <c r="E71" s="178"/>
      <c r="F71" s="189">
        <f>F70</f>
        <v>161.47</v>
      </c>
    </row>
    <row r="72" spans="1:6" ht="15" customHeight="1">
      <c r="A72" s="371" t="s">
        <v>111</v>
      </c>
      <c r="B72" s="372"/>
      <c r="C72" s="372"/>
      <c r="D72" s="372"/>
      <c r="E72" s="178" t="s">
        <v>49</v>
      </c>
      <c r="F72" s="189">
        <f>F71</f>
        <v>161.47</v>
      </c>
    </row>
    <row r="73" spans="1:6" ht="15" customHeight="1">
      <c r="A73" s="371" t="s">
        <v>112</v>
      </c>
      <c r="B73" s="372"/>
      <c r="C73" s="372"/>
      <c r="D73" s="372"/>
      <c r="E73" s="193">
        <f>D15</f>
        <v>0.2747</v>
      </c>
      <c r="F73" s="189">
        <f>F72*E73</f>
        <v>44.355809000000001</v>
      </c>
    </row>
    <row r="74" spans="1:6" ht="15" customHeight="1">
      <c r="A74" s="373" t="s">
        <v>113</v>
      </c>
      <c r="B74" s="374"/>
      <c r="C74" s="374"/>
      <c r="D74" s="374"/>
      <c r="E74" s="195"/>
      <c r="F74" s="196">
        <f>SUM(F72:F73)</f>
        <v>205.82580899999999</v>
      </c>
    </row>
    <row r="75" spans="1:6" ht="15" customHeight="1">
      <c r="A75" s="115"/>
      <c r="B75" s="116"/>
      <c r="C75" s="116"/>
      <c r="D75" s="116"/>
      <c r="E75" s="116"/>
      <c r="F75" s="116"/>
    </row>
    <row r="76" spans="1:6" ht="15" customHeight="1">
      <c r="A76" s="375" t="s">
        <v>140</v>
      </c>
      <c r="B76" s="376"/>
      <c r="C76" s="376"/>
      <c r="D76" s="376"/>
      <c r="E76" s="376"/>
      <c r="F76" s="377"/>
    </row>
    <row r="77" spans="1:6" ht="15" customHeight="1">
      <c r="A77" s="378" t="s">
        <v>138</v>
      </c>
      <c r="B77" s="379"/>
      <c r="C77" s="379"/>
      <c r="D77" s="379"/>
      <c r="E77" s="379"/>
      <c r="F77" s="380"/>
    </row>
    <row r="78" spans="1:6" ht="15" customHeight="1">
      <c r="A78" s="235" t="s">
        <v>107</v>
      </c>
      <c r="B78" s="236"/>
      <c r="C78" s="237"/>
      <c r="D78" s="237"/>
      <c r="E78" s="237"/>
      <c r="F78" s="238"/>
    </row>
    <row r="79" spans="1:6" ht="15" customHeight="1">
      <c r="A79" s="181" t="s">
        <v>52</v>
      </c>
      <c r="B79" s="182"/>
      <c r="C79" s="183" t="s">
        <v>43</v>
      </c>
      <c r="D79" s="183" t="s">
        <v>44</v>
      </c>
      <c r="E79" s="183" t="s">
        <v>45</v>
      </c>
      <c r="F79" s="184" t="s">
        <v>46</v>
      </c>
    </row>
    <row r="80" spans="1:6" ht="15" customHeight="1">
      <c r="A80" s="185" t="s">
        <v>142</v>
      </c>
      <c r="B80" s="177"/>
      <c r="C80" s="186" t="s">
        <v>108</v>
      </c>
      <c r="D80" s="187">
        <v>1</v>
      </c>
      <c r="E80" s="188">
        <v>1327.08</v>
      </c>
      <c r="F80" s="189">
        <f>E80*D80</f>
        <v>1327.08</v>
      </c>
    </row>
    <row r="81" spans="1:6" ht="15" customHeight="1">
      <c r="A81" s="355" t="s">
        <v>110</v>
      </c>
      <c r="B81" s="356"/>
      <c r="C81" s="178"/>
      <c r="D81" s="178"/>
      <c r="E81" s="178"/>
      <c r="F81" s="189">
        <f>F80</f>
        <v>1327.08</v>
      </c>
    </row>
    <row r="82" spans="1:6" ht="15" customHeight="1">
      <c r="A82" s="371" t="s">
        <v>111</v>
      </c>
      <c r="B82" s="372"/>
      <c r="C82" s="372"/>
      <c r="D82" s="372"/>
      <c r="E82" s="178" t="s">
        <v>49</v>
      </c>
      <c r="F82" s="189">
        <f>F81</f>
        <v>1327.08</v>
      </c>
    </row>
    <row r="83" spans="1:6" ht="15" customHeight="1">
      <c r="A83" s="371" t="s">
        <v>112</v>
      </c>
      <c r="B83" s="372"/>
      <c r="C83" s="372"/>
      <c r="D83" s="372"/>
      <c r="E83" s="193">
        <f>D15</f>
        <v>0.2747</v>
      </c>
      <c r="F83" s="189">
        <f>F82*E83</f>
        <v>364.54887600000001</v>
      </c>
    </row>
    <row r="84" spans="1:6" ht="15" customHeight="1">
      <c r="A84" s="373" t="s">
        <v>113</v>
      </c>
      <c r="B84" s="374"/>
      <c r="C84" s="374"/>
      <c r="D84" s="374"/>
      <c r="E84" s="195"/>
      <c r="F84" s="196">
        <f>SUM(F82:F83)</f>
        <v>1691.628876</v>
      </c>
    </row>
    <row r="85" spans="1:6" ht="15" customHeight="1">
      <c r="A85" s="115"/>
      <c r="B85" s="116"/>
      <c r="C85" s="116"/>
      <c r="D85" s="116"/>
      <c r="E85" s="116"/>
      <c r="F85" s="116"/>
    </row>
    <row r="86" spans="1:6" ht="15" customHeight="1">
      <c r="A86" s="375" t="s">
        <v>141</v>
      </c>
      <c r="B86" s="376"/>
      <c r="C86" s="376"/>
      <c r="D86" s="376"/>
      <c r="E86" s="376"/>
      <c r="F86" s="377"/>
    </row>
    <row r="87" spans="1:6" ht="15" customHeight="1">
      <c r="A87" s="378" t="s">
        <v>143</v>
      </c>
      <c r="B87" s="379"/>
      <c r="C87" s="379"/>
      <c r="D87" s="379"/>
      <c r="E87" s="379"/>
      <c r="F87" s="380"/>
    </row>
    <row r="88" spans="1:6" ht="15" customHeight="1">
      <c r="A88" s="235" t="s">
        <v>107</v>
      </c>
      <c r="B88" s="236"/>
      <c r="C88" s="237"/>
      <c r="D88" s="237"/>
      <c r="E88" s="237"/>
      <c r="F88" s="238"/>
    </row>
    <row r="89" spans="1:6" ht="15" customHeight="1">
      <c r="A89" s="181" t="s">
        <v>52</v>
      </c>
      <c r="B89" s="182"/>
      <c r="C89" s="183" t="s">
        <v>43</v>
      </c>
      <c r="D89" s="183" t="s">
        <v>44</v>
      </c>
      <c r="E89" s="183" t="s">
        <v>45</v>
      </c>
      <c r="F89" s="184" t="s">
        <v>46</v>
      </c>
    </row>
    <row r="90" spans="1:6" ht="15" customHeight="1">
      <c r="A90" s="185" t="s">
        <v>145</v>
      </c>
      <c r="B90" s="177"/>
      <c r="C90" s="186" t="s">
        <v>108</v>
      </c>
      <c r="D90" s="187">
        <v>3</v>
      </c>
      <c r="E90" s="188">
        <v>394.53</v>
      </c>
      <c r="F90" s="189">
        <f>E90*D90</f>
        <v>1183.5899999999999</v>
      </c>
    </row>
    <row r="91" spans="1:6" ht="15" customHeight="1">
      <c r="A91" s="355" t="s">
        <v>110</v>
      </c>
      <c r="B91" s="356"/>
      <c r="C91" s="178"/>
      <c r="D91" s="178"/>
      <c r="E91" s="178"/>
      <c r="F91" s="189">
        <f>F90</f>
        <v>1183.5899999999999</v>
      </c>
    </row>
    <row r="92" spans="1:6" ht="15" customHeight="1">
      <c r="A92" s="371" t="s">
        <v>111</v>
      </c>
      <c r="B92" s="372"/>
      <c r="C92" s="372"/>
      <c r="D92" s="372"/>
      <c r="E92" s="178" t="s">
        <v>49</v>
      </c>
      <c r="F92" s="189">
        <f>F91</f>
        <v>1183.5899999999999</v>
      </c>
    </row>
    <row r="93" spans="1:6" ht="15" customHeight="1">
      <c r="A93" s="371" t="s">
        <v>112</v>
      </c>
      <c r="B93" s="372"/>
      <c r="C93" s="372"/>
      <c r="D93" s="372"/>
      <c r="E93" s="193">
        <f>F15</f>
        <v>0.16520000000000001</v>
      </c>
      <c r="F93" s="189">
        <f>F92*E93</f>
        <v>195.529068</v>
      </c>
    </row>
    <row r="94" spans="1:6" ht="15" customHeight="1">
      <c r="A94" s="373" t="s">
        <v>113</v>
      </c>
      <c r="B94" s="374"/>
      <c r="C94" s="374"/>
      <c r="D94" s="374"/>
      <c r="E94" s="195"/>
      <c r="F94" s="196">
        <f>SUM(F92:F93)</f>
        <v>1379.119068</v>
      </c>
    </row>
    <row r="95" spans="1:6" ht="15" customHeight="1">
      <c r="A95" s="115"/>
      <c r="B95" s="116"/>
      <c r="C95" s="116"/>
      <c r="D95" s="116"/>
      <c r="E95" s="116"/>
      <c r="F95" s="116"/>
    </row>
    <row r="96" spans="1:6" ht="15" customHeight="1">
      <c r="A96" s="375" t="s">
        <v>147</v>
      </c>
      <c r="B96" s="376"/>
      <c r="C96" s="376"/>
      <c r="D96" s="376"/>
      <c r="E96" s="376"/>
      <c r="F96" s="377"/>
    </row>
    <row r="97" spans="1:6" ht="24.75" customHeight="1">
      <c r="A97" s="378" t="s">
        <v>149</v>
      </c>
      <c r="B97" s="379"/>
      <c r="C97" s="379"/>
      <c r="D97" s="379"/>
      <c r="E97" s="379"/>
      <c r="F97" s="380"/>
    </row>
    <row r="98" spans="1:6" ht="15" customHeight="1">
      <c r="A98" s="235" t="s">
        <v>107</v>
      </c>
      <c r="B98" s="236"/>
      <c r="C98" s="237"/>
      <c r="D98" s="237"/>
      <c r="E98" s="237"/>
      <c r="F98" s="238"/>
    </row>
    <row r="99" spans="1:6" ht="15" customHeight="1">
      <c r="A99" s="181" t="s">
        <v>52</v>
      </c>
      <c r="B99" s="182"/>
      <c r="C99" s="183" t="s">
        <v>43</v>
      </c>
      <c r="D99" s="183" t="s">
        <v>44</v>
      </c>
      <c r="E99" s="183" t="s">
        <v>45</v>
      </c>
      <c r="F99" s="184" t="s">
        <v>46</v>
      </c>
    </row>
    <row r="100" spans="1:6" ht="15" customHeight="1">
      <c r="A100" s="185" t="s">
        <v>150</v>
      </c>
      <c r="B100" s="177"/>
      <c r="C100" s="186" t="s">
        <v>108</v>
      </c>
      <c r="D100" s="187">
        <v>3</v>
      </c>
      <c r="E100" s="188">
        <v>573.38</v>
      </c>
      <c r="F100" s="189">
        <f>E100*D100</f>
        <v>1720.1399999999999</v>
      </c>
    </row>
    <row r="101" spans="1:6" ht="15" customHeight="1">
      <c r="A101" s="355" t="s">
        <v>110</v>
      </c>
      <c r="B101" s="356"/>
      <c r="C101" s="178"/>
      <c r="D101" s="178"/>
      <c r="E101" s="178"/>
      <c r="F101" s="189">
        <f>F100</f>
        <v>1720.1399999999999</v>
      </c>
    </row>
    <row r="102" spans="1:6" ht="15" customHeight="1">
      <c r="A102" s="371" t="s">
        <v>111</v>
      </c>
      <c r="B102" s="372"/>
      <c r="C102" s="372"/>
      <c r="D102" s="372"/>
      <c r="E102" s="178" t="s">
        <v>49</v>
      </c>
      <c r="F102" s="189">
        <f>F101</f>
        <v>1720.1399999999999</v>
      </c>
    </row>
    <row r="103" spans="1:6" ht="15" customHeight="1">
      <c r="A103" s="371" t="s">
        <v>112</v>
      </c>
      <c r="B103" s="372"/>
      <c r="C103" s="372"/>
      <c r="D103" s="372"/>
      <c r="E103" s="193">
        <f>F15</f>
        <v>0.16520000000000001</v>
      </c>
      <c r="F103" s="189">
        <f>F102*E103</f>
        <v>284.16712799999999</v>
      </c>
    </row>
    <row r="104" spans="1:6" ht="15" customHeight="1">
      <c r="A104" s="373" t="s">
        <v>113</v>
      </c>
      <c r="B104" s="374"/>
      <c r="C104" s="374"/>
      <c r="D104" s="374"/>
      <c r="E104" s="195"/>
      <c r="F104" s="196">
        <f>SUM(F102:F103)</f>
        <v>2004.3071279999999</v>
      </c>
    </row>
    <row r="105" spans="1:6" ht="15" customHeight="1">
      <c r="A105" s="115"/>
      <c r="B105" s="116"/>
      <c r="C105" s="116"/>
      <c r="D105" s="116"/>
      <c r="E105" s="116"/>
      <c r="F105" s="116"/>
    </row>
    <row r="106" spans="1:6" ht="15" customHeight="1">
      <c r="A106" s="375" t="s">
        <v>148</v>
      </c>
      <c r="B106" s="376"/>
      <c r="C106" s="376"/>
      <c r="D106" s="376"/>
      <c r="E106" s="376"/>
      <c r="F106" s="377"/>
    </row>
    <row r="107" spans="1:6" ht="15" customHeight="1">
      <c r="A107" s="378" t="s">
        <v>143</v>
      </c>
      <c r="B107" s="379"/>
      <c r="C107" s="379"/>
      <c r="D107" s="379"/>
      <c r="E107" s="379"/>
      <c r="F107" s="380"/>
    </row>
    <row r="108" spans="1:6" ht="15" customHeight="1">
      <c r="A108" s="235" t="s">
        <v>107</v>
      </c>
      <c r="B108" s="236"/>
      <c r="C108" s="237"/>
      <c r="D108" s="237"/>
      <c r="E108" s="237"/>
      <c r="F108" s="238"/>
    </row>
    <row r="109" spans="1:6" ht="15" customHeight="1">
      <c r="A109" s="181" t="s">
        <v>52</v>
      </c>
      <c r="B109" s="182"/>
      <c r="C109" s="183" t="s">
        <v>43</v>
      </c>
      <c r="D109" s="183" t="s">
        <v>44</v>
      </c>
      <c r="E109" s="183" t="s">
        <v>45</v>
      </c>
      <c r="F109" s="184" t="s">
        <v>46</v>
      </c>
    </row>
    <row r="110" spans="1:6" ht="15" customHeight="1">
      <c r="A110" s="185" t="s">
        <v>152</v>
      </c>
      <c r="B110" s="177"/>
      <c r="C110" s="186" t="s">
        <v>108</v>
      </c>
      <c r="D110" s="187">
        <v>3</v>
      </c>
      <c r="E110" s="188">
        <v>394.53</v>
      </c>
      <c r="F110" s="189">
        <f>E110*D110</f>
        <v>1183.5899999999999</v>
      </c>
    </row>
    <row r="111" spans="1:6" ht="15" customHeight="1">
      <c r="A111" s="355" t="s">
        <v>110</v>
      </c>
      <c r="B111" s="356"/>
      <c r="C111" s="178"/>
      <c r="D111" s="178"/>
      <c r="E111" s="178"/>
      <c r="F111" s="189">
        <f>F110</f>
        <v>1183.5899999999999</v>
      </c>
    </row>
    <row r="112" spans="1:6" ht="15" customHeight="1">
      <c r="A112" s="371" t="s">
        <v>111</v>
      </c>
      <c r="B112" s="372"/>
      <c r="C112" s="372"/>
      <c r="D112" s="372"/>
      <c r="E112" s="178" t="s">
        <v>49</v>
      </c>
      <c r="F112" s="189">
        <f>F111</f>
        <v>1183.5899999999999</v>
      </c>
    </row>
    <row r="113" spans="1:6" ht="15" customHeight="1">
      <c r="A113" s="371" t="s">
        <v>112</v>
      </c>
      <c r="B113" s="372"/>
      <c r="C113" s="372"/>
      <c r="D113" s="372"/>
      <c r="E113" s="193">
        <f>F15</f>
        <v>0.16520000000000001</v>
      </c>
      <c r="F113" s="189">
        <f>F112*E113</f>
        <v>195.529068</v>
      </c>
    </row>
    <row r="114" spans="1:6" ht="15" customHeight="1">
      <c r="A114" s="373" t="s">
        <v>113</v>
      </c>
      <c r="B114" s="374"/>
      <c r="C114" s="374"/>
      <c r="D114" s="374"/>
      <c r="E114" s="195"/>
      <c r="F114" s="196">
        <f>SUM(F112:F113)</f>
        <v>1379.119068</v>
      </c>
    </row>
    <row r="115" spans="1:6" ht="15" customHeight="1">
      <c r="A115" s="115"/>
      <c r="B115" s="116"/>
      <c r="C115" s="116"/>
      <c r="D115" s="116"/>
      <c r="E115" s="116"/>
      <c r="F115" s="116"/>
    </row>
    <row r="116" spans="1:6" ht="15" customHeight="1">
      <c r="A116" s="381" t="s">
        <v>159</v>
      </c>
      <c r="B116" s="379"/>
      <c r="C116" s="379"/>
      <c r="D116" s="379"/>
      <c r="E116" s="379"/>
      <c r="F116" s="380"/>
    </row>
    <row r="117" spans="1:6" ht="15" customHeight="1">
      <c r="A117" s="382" t="s">
        <v>161</v>
      </c>
      <c r="B117" s="383"/>
      <c r="C117" s="383"/>
      <c r="D117" s="383"/>
      <c r="E117" s="383"/>
      <c r="F117" s="384"/>
    </row>
    <row r="118" spans="1:6" ht="15" customHeight="1">
      <c r="A118" s="176" t="s">
        <v>115</v>
      </c>
      <c r="B118" s="177"/>
      <c r="C118" s="178"/>
      <c r="D118" s="178"/>
      <c r="E118" s="178"/>
      <c r="F118" s="179"/>
    </row>
    <row r="119" spans="1:6" ht="15" customHeight="1">
      <c r="A119" s="181" t="s">
        <v>42</v>
      </c>
      <c r="B119" s="182"/>
      <c r="C119" s="183" t="s">
        <v>43</v>
      </c>
      <c r="D119" s="183" t="s">
        <v>44</v>
      </c>
      <c r="E119" s="183" t="s">
        <v>45</v>
      </c>
      <c r="F119" s="184" t="s">
        <v>46</v>
      </c>
    </row>
    <row r="120" spans="1:6" ht="15" customHeight="1">
      <c r="A120" s="385" t="s">
        <v>162</v>
      </c>
      <c r="B120" s="386"/>
      <c r="C120" s="186" t="s">
        <v>47</v>
      </c>
      <c r="D120" s="187">
        <v>270</v>
      </c>
      <c r="E120" s="188">
        <v>4.54</v>
      </c>
      <c r="F120" s="189">
        <f>D120*E120</f>
        <v>1225.8</v>
      </c>
    </row>
    <row r="121" spans="1:6" ht="15" customHeight="1">
      <c r="A121" s="355" t="s">
        <v>116</v>
      </c>
      <c r="B121" s="356"/>
      <c r="C121" s="178"/>
      <c r="D121" s="178"/>
      <c r="E121" s="178"/>
      <c r="F121" s="189">
        <f>SUM(F120:F120)</f>
        <v>1225.8</v>
      </c>
    </row>
    <row r="122" spans="1:6" ht="15" customHeight="1">
      <c r="A122" s="185" t="s">
        <v>117</v>
      </c>
      <c r="B122" s="177"/>
      <c r="C122" s="192"/>
      <c r="D122" s="178" t="s">
        <v>49</v>
      </c>
      <c r="E122" s="193">
        <f>D16</f>
        <v>0.87290000000000001</v>
      </c>
      <c r="F122" s="189">
        <f>F121*E122</f>
        <v>1070.00082</v>
      </c>
    </row>
    <row r="123" spans="1:6" ht="15" customHeight="1">
      <c r="A123" s="185" t="s">
        <v>118</v>
      </c>
      <c r="B123" s="177"/>
      <c r="C123" s="178" t="s">
        <v>49</v>
      </c>
      <c r="D123" s="178" t="s">
        <v>49</v>
      </c>
      <c r="E123" s="178" t="s">
        <v>49</v>
      </c>
      <c r="F123" s="189">
        <f>SUM(F121:F122)</f>
        <v>2295.8008199999999</v>
      </c>
    </row>
    <row r="124" spans="1:6" ht="15" customHeight="1">
      <c r="A124" s="371" t="s">
        <v>111</v>
      </c>
      <c r="B124" s="372"/>
      <c r="C124" s="372"/>
      <c r="D124" s="372"/>
      <c r="E124" s="178" t="s">
        <v>49</v>
      </c>
      <c r="F124" s="189">
        <f>F123</f>
        <v>2295.8008199999999</v>
      </c>
    </row>
    <row r="125" spans="1:6" ht="15" customHeight="1">
      <c r="A125" s="371" t="s">
        <v>112</v>
      </c>
      <c r="B125" s="372"/>
      <c r="C125" s="372"/>
      <c r="D125" s="372"/>
      <c r="E125" s="193">
        <f>D15</f>
        <v>0.2747</v>
      </c>
      <c r="F125" s="189">
        <f>F124*E125</f>
        <v>630.65648525400002</v>
      </c>
    </row>
    <row r="126" spans="1:6" ht="15" customHeight="1">
      <c r="A126" s="373" t="s">
        <v>113</v>
      </c>
      <c r="B126" s="374"/>
      <c r="C126" s="374"/>
      <c r="D126" s="374"/>
      <c r="E126" s="195"/>
      <c r="F126" s="196">
        <f>SUM(F124:F125)</f>
        <v>2926.4573052539999</v>
      </c>
    </row>
    <row r="127" spans="1:6" ht="15" customHeight="1">
      <c r="A127" s="115"/>
      <c r="B127" s="116"/>
      <c r="C127" s="116"/>
      <c r="D127" s="116"/>
      <c r="E127" s="116"/>
      <c r="F127" s="116"/>
    </row>
    <row r="128" spans="1:6" ht="15" customHeight="1">
      <c r="A128" s="279" t="s">
        <v>164</v>
      </c>
      <c r="B128" s="280"/>
      <c r="C128" s="281"/>
      <c r="D128" s="281"/>
      <c r="E128" s="282"/>
      <c r="F128" s="283"/>
    </row>
    <row r="129" spans="1:6" ht="15" customHeight="1">
      <c r="A129" s="387" t="s">
        <v>165</v>
      </c>
      <c r="B129" s="388"/>
      <c r="C129" s="388"/>
      <c r="D129" s="388"/>
      <c r="E129" s="388"/>
      <c r="F129" s="389"/>
    </row>
    <row r="130" spans="1:6" ht="15" customHeight="1">
      <c r="A130" s="284" t="s">
        <v>167</v>
      </c>
      <c r="B130" s="285"/>
      <c r="C130" s="286"/>
      <c r="D130" s="286"/>
      <c r="E130" s="286"/>
      <c r="F130" s="287"/>
    </row>
    <row r="131" spans="1:6" ht="15" customHeight="1">
      <c r="A131" s="265" t="s">
        <v>42</v>
      </c>
      <c r="B131" s="245"/>
      <c r="C131" s="248" t="s">
        <v>43</v>
      </c>
      <c r="D131" s="248" t="s">
        <v>44</v>
      </c>
      <c r="E131" s="248" t="s">
        <v>45</v>
      </c>
      <c r="F131" s="266" t="s">
        <v>46</v>
      </c>
    </row>
    <row r="132" spans="1:6" ht="15" customHeight="1">
      <c r="A132" s="390"/>
      <c r="B132" s="391"/>
      <c r="C132" s="267"/>
      <c r="D132" s="268"/>
      <c r="E132" s="269"/>
      <c r="F132" s="270"/>
    </row>
    <row r="133" spans="1:6" ht="15" customHeight="1">
      <c r="A133" s="271" t="s">
        <v>116</v>
      </c>
      <c r="B133" s="263"/>
      <c r="C133" s="264"/>
      <c r="D133" s="264"/>
      <c r="E133" s="264"/>
      <c r="F133" s="270">
        <f>SUM(F132:F132)</f>
        <v>0</v>
      </c>
    </row>
    <row r="134" spans="1:6" ht="15" customHeight="1">
      <c r="A134" s="148" t="s">
        <v>117</v>
      </c>
      <c r="B134" s="263"/>
      <c r="C134" s="272"/>
      <c r="D134" s="264" t="s">
        <v>49</v>
      </c>
      <c r="E134" s="273">
        <f>D16</f>
        <v>0.87290000000000001</v>
      </c>
      <c r="F134" s="270">
        <f>ROUND((F133*E134),2)</f>
        <v>0</v>
      </c>
    </row>
    <row r="135" spans="1:6" ht="15" customHeight="1">
      <c r="A135" s="148" t="s">
        <v>118</v>
      </c>
      <c r="B135" s="263"/>
      <c r="C135" s="264" t="s">
        <v>49</v>
      </c>
      <c r="D135" s="264" t="s">
        <v>49</v>
      </c>
      <c r="E135" s="264" t="s">
        <v>49</v>
      </c>
      <c r="F135" s="270">
        <f>F133+F134</f>
        <v>0</v>
      </c>
    </row>
    <row r="136" spans="1:6" ht="15" customHeight="1">
      <c r="A136" s="265" t="s">
        <v>52</v>
      </c>
      <c r="B136" s="245"/>
      <c r="C136" s="248" t="s">
        <v>43</v>
      </c>
      <c r="D136" s="248" t="s">
        <v>44</v>
      </c>
      <c r="E136" s="248" t="s">
        <v>45</v>
      </c>
      <c r="F136" s="266" t="s">
        <v>46</v>
      </c>
    </row>
    <row r="137" spans="1:6" ht="15" customHeight="1">
      <c r="A137" s="149" t="s">
        <v>166</v>
      </c>
      <c r="B137" s="263"/>
      <c r="C137" s="274" t="s">
        <v>47</v>
      </c>
      <c r="D137" s="275">
        <v>180</v>
      </c>
      <c r="E137" s="276">
        <v>2.5299999999999998</v>
      </c>
      <c r="F137" s="270">
        <f>E137*D137</f>
        <v>455.4</v>
      </c>
    </row>
    <row r="138" spans="1:6" ht="15" customHeight="1">
      <c r="A138" s="364" t="s">
        <v>168</v>
      </c>
      <c r="B138" s="365"/>
      <c r="C138" s="274" t="s">
        <v>47</v>
      </c>
      <c r="D138" s="275">
        <v>180</v>
      </c>
      <c r="E138" s="276">
        <v>0.51</v>
      </c>
      <c r="F138" s="270">
        <f>E138*D138</f>
        <v>91.8</v>
      </c>
    </row>
    <row r="139" spans="1:6" ht="15" customHeight="1">
      <c r="A139" s="364" t="s">
        <v>171</v>
      </c>
      <c r="B139" s="365"/>
      <c r="C139" s="274" t="s">
        <v>108</v>
      </c>
      <c r="D139" s="275">
        <v>2</v>
      </c>
      <c r="E139" s="276">
        <v>125</v>
      </c>
      <c r="F139" s="270">
        <f>E139*D139</f>
        <v>250</v>
      </c>
    </row>
    <row r="140" spans="1:6" ht="15" customHeight="1">
      <c r="A140" s="364" t="s">
        <v>172</v>
      </c>
      <c r="B140" s="365"/>
      <c r="C140" s="274" t="s">
        <v>108</v>
      </c>
      <c r="D140" s="275">
        <v>3</v>
      </c>
      <c r="E140" s="276">
        <v>17.29</v>
      </c>
      <c r="F140" s="270">
        <f>D140*E140</f>
        <v>51.87</v>
      </c>
    </row>
    <row r="141" spans="1:6" ht="15" customHeight="1">
      <c r="A141" s="364" t="s">
        <v>173</v>
      </c>
      <c r="B141" s="365"/>
      <c r="C141" s="274" t="s">
        <v>108</v>
      </c>
      <c r="D141" s="275">
        <v>3</v>
      </c>
      <c r="E141" s="276">
        <v>30.96</v>
      </c>
      <c r="F141" s="270">
        <f>D141*E141</f>
        <v>92.88</v>
      </c>
    </row>
    <row r="142" spans="1:6" ht="15" customHeight="1">
      <c r="A142" s="364" t="s">
        <v>170</v>
      </c>
      <c r="B142" s="365"/>
      <c r="C142" s="274" t="s">
        <v>169</v>
      </c>
      <c r="D142" s="275">
        <v>30</v>
      </c>
      <c r="E142" s="276">
        <v>10</v>
      </c>
      <c r="F142" s="270">
        <f>E142*D142</f>
        <v>300</v>
      </c>
    </row>
    <row r="143" spans="1:6" ht="15" customHeight="1">
      <c r="A143" s="366" t="s">
        <v>110</v>
      </c>
      <c r="B143" s="367"/>
      <c r="C143" s="264"/>
      <c r="D143" s="264"/>
      <c r="E143" s="264"/>
      <c r="F143" s="270">
        <f>SUM(F137:F142)</f>
        <v>1241.9499999999998</v>
      </c>
    </row>
    <row r="144" spans="1:6" ht="15" customHeight="1">
      <c r="A144" s="360" t="s">
        <v>111</v>
      </c>
      <c r="B144" s="361"/>
      <c r="C144" s="361"/>
      <c r="D144" s="361"/>
      <c r="E144" s="264" t="s">
        <v>49</v>
      </c>
      <c r="F144" s="270">
        <f>F143+F135</f>
        <v>1241.9499999999998</v>
      </c>
    </row>
    <row r="145" spans="1:6" ht="15" customHeight="1">
      <c r="A145" s="360" t="s">
        <v>112</v>
      </c>
      <c r="B145" s="361"/>
      <c r="C145" s="361"/>
      <c r="D145" s="361"/>
      <c r="E145" s="273">
        <f>D15</f>
        <v>0.2747</v>
      </c>
      <c r="F145" s="270">
        <f>ROUND((F144*E145),2)</f>
        <v>341.16</v>
      </c>
    </row>
    <row r="146" spans="1:6" ht="15" customHeight="1">
      <c r="A146" s="362" t="s">
        <v>113</v>
      </c>
      <c r="B146" s="363"/>
      <c r="C146" s="363"/>
      <c r="D146" s="363"/>
      <c r="E146" s="277"/>
      <c r="F146" s="278">
        <f>SUM(F144:F145)</f>
        <v>1583.11</v>
      </c>
    </row>
    <row r="147" spans="1:6" ht="15" customHeight="1">
      <c r="A147" s="115"/>
      <c r="B147" s="116"/>
      <c r="C147" s="116"/>
      <c r="D147" s="116"/>
      <c r="E147" s="116"/>
      <c r="F147" s="116"/>
    </row>
    <row r="148" spans="1:6" ht="15" customHeight="1">
      <c r="A148" s="357" t="s">
        <v>178</v>
      </c>
      <c r="B148" s="357"/>
      <c r="C148" s="357"/>
      <c r="D148" s="357"/>
      <c r="E148" s="357"/>
      <c r="F148" s="357"/>
    </row>
    <row r="149" spans="1:6" ht="15" customHeight="1">
      <c r="A149" s="115"/>
      <c r="B149" s="116"/>
      <c r="C149" s="116"/>
      <c r="D149" s="116"/>
      <c r="E149" s="116"/>
      <c r="F149" s="116"/>
    </row>
    <row r="150" spans="1:6">
      <c r="A150" s="239" t="s">
        <v>74</v>
      </c>
      <c r="B150" s="240"/>
      <c r="C150" s="241"/>
      <c r="D150" s="241"/>
      <c r="E150" s="242"/>
      <c r="F150" s="243"/>
    </row>
    <row r="151" spans="1:6">
      <c r="A151" s="344" t="s">
        <v>179</v>
      </c>
      <c r="B151" s="345"/>
      <c r="C151" s="345"/>
      <c r="D151" s="345"/>
      <c r="E151" s="345"/>
      <c r="F151" s="346"/>
    </row>
    <row r="152" spans="1:6">
      <c r="A152" s="244" t="s">
        <v>62</v>
      </c>
      <c r="B152" s="245"/>
      <c r="C152" s="246"/>
      <c r="D152" s="246"/>
      <c r="E152" s="246"/>
      <c r="F152" s="247"/>
    </row>
    <row r="153" spans="1:6">
      <c r="A153" s="244" t="s">
        <v>42</v>
      </c>
      <c r="B153" s="245"/>
      <c r="C153" s="248" t="s">
        <v>43</v>
      </c>
      <c r="D153" s="248" t="s">
        <v>44</v>
      </c>
      <c r="E153" s="248" t="s">
        <v>45</v>
      </c>
      <c r="F153" s="249" t="s">
        <v>46</v>
      </c>
    </row>
    <row r="154" spans="1:6">
      <c r="A154" s="336" t="s">
        <v>180</v>
      </c>
      <c r="B154" s="337"/>
      <c r="C154" s="248" t="s">
        <v>47</v>
      </c>
      <c r="D154" s="248" t="s">
        <v>182</v>
      </c>
      <c r="E154" s="248" t="s">
        <v>181</v>
      </c>
      <c r="F154" s="250">
        <f>ROUND((D154*E154),2)</f>
        <v>0.64</v>
      </c>
    </row>
    <row r="155" spans="1:6">
      <c r="A155" s="338" t="s">
        <v>162</v>
      </c>
      <c r="B155" s="339"/>
      <c r="C155" s="248" t="s">
        <v>47</v>
      </c>
      <c r="D155" s="251">
        <v>0.55000000000000004</v>
      </c>
      <c r="E155" s="251">
        <v>4.54</v>
      </c>
      <c r="F155" s="250">
        <f>ROUND((D155*E155),2)</f>
        <v>2.5</v>
      </c>
    </row>
    <row r="156" spans="1:6">
      <c r="A156" s="244"/>
      <c r="B156" s="248" t="s">
        <v>48</v>
      </c>
      <c r="C156" s="246" t="s">
        <v>49</v>
      </c>
      <c r="D156" s="246" t="s">
        <v>49</v>
      </c>
      <c r="E156" s="246" t="s">
        <v>49</v>
      </c>
      <c r="F156" s="250">
        <f>SUM(F154:F155)</f>
        <v>3.14</v>
      </c>
    </row>
    <row r="157" spans="1:6">
      <c r="A157" s="244" t="s">
        <v>50</v>
      </c>
      <c r="B157" s="245"/>
      <c r="C157" s="252"/>
      <c r="D157" s="246" t="s">
        <v>49</v>
      </c>
      <c r="E157" s="253">
        <f>D16</f>
        <v>0.87290000000000001</v>
      </c>
      <c r="F157" s="250">
        <f>ROUND((F156*E157),2)</f>
        <v>2.74</v>
      </c>
    </row>
    <row r="158" spans="1:6">
      <c r="A158" s="244" t="s">
        <v>51</v>
      </c>
      <c r="B158" s="245"/>
      <c r="C158" s="246" t="s">
        <v>49</v>
      </c>
      <c r="D158" s="246" t="s">
        <v>49</v>
      </c>
      <c r="E158" s="246" t="s">
        <v>49</v>
      </c>
      <c r="F158" s="250">
        <f>F156+F157</f>
        <v>5.8800000000000008</v>
      </c>
    </row>
    <row r="159" spans="1:6">
      <c r="A159" s="244" t="s">
        <v>52</v>
      </c>
      <c r="B159" s="245"/>
      <c r="C159" s="248" t="s">
        <v>43</v>
      </c>
      <c r="D159" s="248" t="s">
        <v>44</v>
      </c>
      <c r="E159" s="248" t="s">
        <v>45</v>
      </c>
      <c r="F159" s="249" t="s">
        <v>46</v>
      </c>
    </row>
    <row r="160" spans="1:6">
      <c r="A160" s="244"/>
      <c r="B160" s="245"/>
      <c r="C160" s="248"/>
      <c r="D160" s="254"/>
      <c r="E160" s="255"/>
      <c r="F160" s="250">
        <f>ROUND((D160*E160),2)</f>
        <v>0</v>
      </c>
    </row>
    <row r="161" spans="1:6">
      <c r="A161" s="358"/>
      <c r="B161" s="359"/>
      <c r="C161" s="246" t="s">
        <v>49</v>
      </c>
      <c r="D161" s="246" t="s">
        <v>49</v>
      </c>
      <c r="E161" s="255" t="s">
        <v>49</v>
      </c>
      <c r="F161" s="250">
        <f>SUM(F160:F160)</f>
        <v>0</v>
      </c>
    </row>
    <row r="162" spans="1:6">
      <c r="A162" s="256"/>
      <c r="B162" s="257" t="s">
        <v>53</v>
      </c>
      <c r="C162" s="246" t="s">
        <v>49</v>
      </c>
      <c r="D162" s="246" t="s">
        <v>49</v>
      </c>
      <c r="E162" s="246" t="s">
        <v>49</v>
      </c>
      <c r="F162" s="250">
        <f>F158+F161</f>
        <v>5.8800000000000008</v>
      </c>
    </row>
    <row r="163" spans="1:6">
      <c r="A163" s="256"/>
      <c r="B163" s="257" t="s">
        <v>54</v>
      </c>
      <c r="C163" s="246" t="s">
        <v>49</v>
      </c>
      <c r="D163" s="246" t="s">
        <v>49</v>
      </c>
      <c r="E163" s="253">
        <f>D15</f>
        <v>0.2747</v>
      </c>
      <c r="F163" s="250">
        <f>ROUND((F162*E163),2)</f>
        <v>1.62</v>
      </c>
    </row>
    <row r="164" spans="1:6">
      <c r="A164" s="258"/>
      <c r="B164" s="259" t="s">
        <v>55</v>
      </c>
      <c r="C164" s="260" t="s">
        <v>49</v>
      </c>
      <c r="D164" s="260" t="s">
        <v>49</v>
      </c>
      <c r="E164" s="261"/>
      <c r="F164" s="262">
        <f>SUM(F162:F163)</f>
        <v>7.5000000000000009</v>
      </c>
    </row>
    <row r="166" spans="1:6">
      <c r="A166" s="150" t="s">
        <v>183</v>
      </c>
      <c r="B166" s="151"/>
      <c r="C166" s="152"/>
      <c r="D166" s="152"/>
      <c r="E166" s="153"/>
      <c r="F166" s="154"/>
    </row>
    <row r="167" spans="1:6">
      <c r="A167" s="352" t="s">
        <v>185</v>
      </c>
      <c r="B167" s="353"/>
      <c r="C167" s="353"/>
      <c r="D167" s="353"/>
      <c r="E167" s="353"/>
      <c r="F167" s="354"/>
    </row>
    <row r="168" spans="1:6">
      <c r="A168" s="244" t="s">
        <v>62</v>
      </c>
      <c r="B168" s="245"/>
      <c r="C168" s="246"/>
      <c r="D168" s="246"/>
      <c r="E168" s="246"/>
      <c r="F168" s="247"/>
    </row>
    <row r="169" spans="1:6">
      <c r="A169" s="244" t="s">
        <v>42</v>
      </c>
      <c r="B169" s="245"/>
      <c r="C169" s="248" t="s">
        <v>43</v>
      </c>
      <c r="D169" s="248" t="s">
        <v>44</v>
      </c>
      <c r="E169" s="248" t="s">
        <v>45</v>
      </c>
      <c r="F169" s="249" t="s">
        <v>46</v>
      </c>
    </row>
    <row r="170" spans="1:6">
      <c r="A170" s="336" t="s">
        <v>184</v>
      </c>
      <c r="B170" s="337"/>
      <c r="C170" s="248" t="s">
        <v>47</v>
      </c>
      <c r="D170" s="248" t="s">
        <v>182</v>
      </c>
      <c r="E170" s="248" t="s">
        <v>181</v>
      </c>
      <c r="F170" s="250">
        <f>ROUND((D170*E170),2)</f>
        <v>0.64</v>
      </c>
    </row>
    <row r="171" spans="1:6">
      <c r="A171" s="338" t="s">
        <v>162</v>
      </c>
      <c r="B171" s="339"/>
      <c r="C171" s="248" t="s">
        <v>47</v>
      </c>
      <c r="D171" s="251">
        <v>0.45</v>
      </c>
      <c r="E171" s="251">
        <v>4.54</v>
      </c>
      <c r="F171" s="250">
        <f>ROUND((D171*E171),2)</f>
        <v>2.04</v>
      </c>
    </row>
    <row r="172" spans="1:6">
      <c r="A172" s="244"/>
      <c r="B172" s="248" t="s">
        <v>48</v>
      </c>
      <c r="C172" s="246" t="s">
        <v>49</v>
      </c>
      <c r="D172" s="246" t="s">
        <v>49</v>
      </c>
      <c r="E172" s="246" t="s">
        <v>49</v>
      </c>
      <c r="F172" s="250">
        <f>SUM(F170:F171)</f>
        <v>2.68</v>
      </c>
    </row>
    <row r="173" spans="1:6">
      <c r="A173" s="244" t="s">
        <v>50</v>
      </c>
      <c r="B173" s="245"/>
      <c r="C173" s="252"/>
      <c r="D173" s="246" t="s">
        <v>49</v>
      </c>
      <c r="E173" s="253">
        <f>D16</f>
        <v>0.87290000000000001</v>
      </c>
      <c r="F173" s="250">
        <f>ROUND((F172*E173),2)</f>
        <v>2.34</v>
      </c>
    </row>
    <row r="174" spans="1:6">
      <c r="A174" s="244" t="s">
        <v>51</v>
      </c>
      <c r="B174" s="245"/>
      <c r="C174" s="246" t="s">
        <v>49</v>
      </c>
      <c r="D174" s="246" t="s">
        <v>49</v>
      </c>
      <c r="E174" s="246" t="s">
        <v>49</v>
      </c>
      <c r="F174" s="250">
        <f>F172+F173</f>
        <v>5.0199999999999996</v>
      </c>
    </row>
    <row r="175" spans="1:6">
      <c r="A175" s="244" t="s">
        <v>52</v>
      </c>
      <c r="B175" s="245"/>
      <c r="C175" s="248" t="s">
        <v>43</v>
      </c>
      <c r="D175" s="248" t="s">
        <v>44</v>
      </c>
      <c r="E175" s="248" t="s">
        <v>45</v>
      </c>
      <c r="F175" s="249" t="s">
        <v>46</v>
      </c>
    </row>
    <row r="176" spans="1:6">
      <c r="A176" s="244"/>
      <c r="B176" s="245"/>
      <c r="C176" s="248"/>
      <c r="D176" s="254"/>
      <c r="E176" s="255"/>
      <c r="F176" s="250">
        <f>ROUND((D176*E176),2)</f>
        <v>0</v>
      </c>
    </row>
    <row r="177" spans="1:6">
      <c r="A177" s="358"/>
      <c r="B177" s="359"/>
      <c r="C177" s="246" t="s">
        <v>49</v>
      </c>
      <c r="D177" s="246" t="s">
        <v>49</v>
      </c>
      <c r="E177" s="255" t="s">
        <v>49</v>
      </c>
      <c r="F177" s="250">
        <f>SUM(F176:F176)</f>
        <v>0</v>
      </c>
    </row>
    <row r="178" spans="1:6">
      <c r="A178" s="256"/>
      <c r="B178" s="257" t="s">
        <v>53</v>
      </c>
      <c r="C178" s="246" t="s">
        <v>49</v>
      </c>
      <c r="D178" s="246" t="s">
        <v>49</v>
      </c>
      <c r="E178" s="246" t="s">
        <v>49</v>
      </c>
      <c r="F178" s="250">
        <f>F174+F177</f>
        <v>5.0199999999999996</v>
      </c>
    </row>
    <row r="179" spans="1:6">
      <c r="A179" s="256"/>
      <c r="B179" s="257" t="s">
        <v>54</v>
      </c>
      <c r="C179" s="246" t="s">
        <v>49</v>
      </c>
      <c r="D179" s="246" t="s">
        <v>49</v>
      </c>
      <c r="E179" s="253">
        <f>D15</f>
        <v>0.2747</v>
      </c>
      <c r="F179" s="250">
        <f>ROUND((F178*E179),2)</f>
        <v>1.38</v>
      </c>
    </row>
    <row r="180" spans="1:6">
      <c r="A180" s="258"/>
      <c r="B180" s="259" t="s">
        <v>55</v>
      </c>
      <c r="C180" s="260" t="s">
        <v>49</v>
      </c>
      <c r="D180" s="260" t="s">
        <v>49</v>
      </c>
      <c r="E180" s="261"/>
      <c r="F180" s="262">
        <f>SUM(F178:F179)</f>
        <v>6.3999999999999995</v>
      </c>
    </row>
    <row r="182" spans="1:6">
      <c r="A182" s="150" t="s">
        <v>186</v>
      </c>
      <c r="B182" s="151"/>
      <c r="C182" s="152"/>
      <c r="D182" s="152"/>
      <c r="E182" s="153"/>
      <c r="F182" s="154"/>
    </row>
    <row r="183" spans="1:6" ht="15" customHeight="1">
      <c r="A183" s="352" t="s">
        <v>200</v>
      </c>
      <c r="B183" s="353"/>
      <c r="C183" s="353"/>
      <c r="D183" s="353"/>
      <c r="E183" s="353"/>
      <c r="F183" s="354"/>
    </row>
    <row r="184" spans="1:6">
      <c r="A184" s="244" t="s">
        <v>62</v>
      </c>
      <c r="B184" s="245"/>
      <c r="C184" s="246"/>
      <c r="D184" s="246"/>
      <c r="E184" s="246"/>
      <c r="F184" s="247"/>
    </row>
    <row r="185" spans="1:6">
      <c r="A185" s="244" t="s">
        <v>42</v>
      </c>
      <c r="B185" s="245"/>
      <c r="C185" s="248" t="s">
        <v>43</v>
      </c>
      <c r="D185" s="248" t="s">
        <v>44</v>
      </c>
      <c r="E185" s="248" t="s">
        <v>45</v>
      </c>
      <c r="F185" s="249" t="s">
        <v>46</v>
      </c>
    </row>
    <row r="186" spans="1:6">
      <c r="A186" s="336" t="s">
        <v>184</v>
      </c>
      <c r="B186" s="337"/>
      <c r="C186" s="248" t="s">
        <v>47</v>
      </c>
      <c r="D186" s="251">
        <v>0.1</v>
      </c>
      <c r="E186" s="255">
        <v>6.41</v>
      </c>
      <c r="F186" s="250">
        <f>ROUND((D186*E186),2)</f>
        <v>0.64</v>
      </c>
    </row>
    <row r="187" spans="1:6">
      <c r="A187" s="338" t="s">
        <v>162</v>
      </c>
      <c r="B187" s="339"/>
      <c r="C187" s="248" t="s">
        <v>47</v>
      </c>
      <c r="D187" s="251">
        <v>1</v>
      </c>
      <c r="E187" s="255">
        <v>4.54</v>
      </c>
      <c r="F187" s="250">
        <f>ROUND((D187*E187),2)</f>
        <v>4.54</v>
      </c>
    </row>
    <row r="188" spans="1:6">
      <c r="A188" s="244"/>
      <c r="B188" s="245"/>
      <c r="C188" s="248"/>
      <c r="D188" s="255"/>
      <c r="E188" s="255"/>
      <c r="F188" s="250"/>
    </row>
    <row r="189" spans="1:6">
      <c r="A189" s="244"/>
      <c r="B189" s="245" t="s">
        <v>48</v>
      </c>
      <c r="C189" s="246" t="s">
        <v>49</v>
      </c>
      <c r="D189" s="246" t="s">
        <v>49</v>
      </c>
      <c r="E189" s="246" t="s">
        <v>49</v>
      </c>
      <c r="F189" s="250">
        <f>SUM(F186:F188)</f>
        <v>5.18</v>
      </c>
    </row>
    <row r="190" spans="1:6">
      <c r="A190" s="244" t="s">
        <v>50</v>
      </c>
      <c r="B190" s="245"/>
      <c r="C190" s="252"/>
      <c r="D190" s="246" t="s">
        <v>49</v>
      </c>
      <c r="E190" s="253">
        <f>D16</f>
        <v>0.87290000000000001</v>
      </c>
      <c r="F190" s="250">
        <f>ROUND((F189*E190),2)</f>
        <v>4.5199999999999996</v>
      </c>
    </row>
    <row r="191" spans="1:6">
      <c r="A191" s="244" t="s">
        <v>51</v>
      </c>
      <c r="B191" s="245"/>
      <c r="C191" s="246" t="s">
        <v>49</v>
      </c>
      <c r="D191" s="246" t="s">
        <v>49</v>
      </c>
      <c r="E191" s="246" t="s">
        <v>49</v>
      </c>
      <c r="F191" s="250">
        <f>F189+F190</f>
        <v>9.6999999999999993</v>
      </c>
    </row>
    <row r="192" spans="1:6">
      <c r="A192" s="244" t="s">
        <v>52</v>
      </c>
      <c r="B192" s="245"/>
      <c r="C192" s="248" t="s">
        <v>43</v>
      </c>
      <c r="D192" s="248" t="s">
        <v>44</v>
      </c>
      <c r="E192" s="248" t="s">
        <v>45</v>
      </c>
      <c r="F192" s="249" t="s">
        <v>46</v>
      </c>
    </row>
    <row r="193" spans="1:6">
      <c r="A193" s="336" t="s">
        <v>189</v>
      </c>
      <c r="B193" s="337"/>
      <c r="C193" s="248" t="s">
        <v>190</v>
      </c>
      <c r="D193" s="254">
        <v>1E-3</v>
      </c>
      <c r="E193" s="255">
        <v>9.75</v>
      </c>
      <c r="F193" s="250">
        <f>ROUND((D193*E193),2)</f>
        <v>0.01</v>
      </c>
    </row>
    <row r="194" spans="1:6">
      <c r="A194" s="336" t="s">
        <v>191</v>
      </c>
      <c r="B194" s="337"/>
      <c r="C194" s="248" t="s">
        <v>190</v>
      </c>
      <c r="D194" s="288">
        <v>1E-3</v>
      </c>
      <c r="E194" s="255">
        <v>10.95</v>
      </c>
      <c r="F194" s="250">
        <f>ROUND((D194*E194),2)</f>
        <v>0.01</v>
      </c>
    </row>
    <row r="195" spans="1:6">
      <c r="A195" s="244"/>
      <c r="B195" s="245" t="s">
        <v>48</v>
      </c>
      <c r="C195" s="246" t="s">
        <v>49</v>
      </c>
      <c r="D195" s="246" t="s">
        <v>49</v>
      </c>
      <c r="E195" s="255" t="s">
        <v>49</v>
      </c>
      <c r="F195" s="250">
        <f>SUM(F193:F194)</f>
        <v>0.02</v>
      </c>
    </row>
    <row r="196" spans="1:6">
      <c r="A196" s="256"/>
      <c r="B196" s="257" t="s">
        <v>53</v>
      </c>
      <c r="C196" s="246" t="s">
        <v>49</v>
      </c>
      <c r="D196" s="246" t="s">
        <v>49</v>
      </c>
      <c r="E196" s="246" t="s">
        <v>49</v>
      </c>
      <c r="F196" s="250">
        <f>F191+F195</f>
        <v>9.7199999999999989</v>
      </c>
    </row>
    <row r="197" spans="1:6">
      <c r="A197" s="256"/>
      <c r="B197" s="257" t="s">
        <v>54</v>
      </c>
      <c r="C197" s="246" t="s">
        <v>49</v>
      </c>
      <c r="D197" s="246" t="s">
        <v>49</v>
      </c>
      <c r="E197" s="253">
        <f>D15</f>
        <v>0.2747</v>
      </c>
      <c r="F197" s="250">
        <f>ROUND((F196*E197),2)</f>
        <v>2.67</v>
      </c>
    </row>
    <row r="198" spans="1:6">
      <c r="A198" s="258"/>
      <c r="B198" s="259" t="s">
        <v>55</v>
      </c>
      <c r="C198" s="260" t="s">
        <v>49</v>
      </c>
      <c r="D198" s="260" t="s">
        <v>49</v>
      </c>
      <c r="E198" s="261"/>
      <c r="F198" s="262">
        <f>SUM(F196:F197)</f>
        <v>12.389999999999999</v>
      </c>
    </row>
    <row r="200" spans="1:6">
      <c r="A200" s="150" t="s">
        <v>187</v>
      </c>
      <c r="B200" s="151"/>
      <c r="C200" s="152"/>
      <c r="D200" s="152"/>
      <c r="E200" s="153"/>
      <c r="F200" s="154"/>
    </row>
    <row r="201" spans="1:6">
      <c r="A201" s="352" t="s">
        <v>199</v>
      </c>
      <c r="B201" s="353"/>
      <c r="C201" s="353"/>
      <c r="D201" s="353"/>
      <c r="E201" s="353"/>
      <c r="F201" s="354"/>
    </row>
    <row r="202" spans="1:6">
      <c r="A202" s="244" t="s">
        <v>62</v>
      </c>
      <c r="B202" s="245"/>
      <c r="C202" s="246"/>
      <c r="D202" s="246"/>
      <c r="E202" s="246"/>
      <c r="F202" s="247"/>
    </row>
    <row r="203" spans="1:6">
      <c r="A203" s="256"/>
      <c r="B203" s="246"/>
      <c r="C203" s="246"/>
      <c r="D203" s="246"/>
      <c r="E203" s="246"/>
      <c r="F203" s="247"/>
    </row>
    <row r="204" spans="1:6">
      <c r="A204" s="244" t="s">
        <v>42</v>
      </c>
      <c r="B204" s="245"/>
      <c r="C204" s="248" t="s">
        <v>43</v>
      </c>
      <c r="D204" s="248" t="s">
        <v>44</v>
      </c>
      <c r="E204" s="248" t="s">
        <v>45</v>
      </c>
      <c r="F204" s="249" t="s">
        <v>46</v>
      </c>
    </row>
    <row r="205" spans="1:6">
      <c r="A205" s="338" t="s">
        <v>162</v>
      </c>
      <c r="B205" s="339"/>
      <c r="C205" s="248" t="s">
        <v>47</v>
      </c>
      <c r="D205" s="251">
        <v>1</v>
      </c>
      <c r="E205" s="255">
        <v>4.54</v>
      </c>
      <c r="F205" s="250">
        <f>ROUND((D205*E205),2)</f>
        <v>4.54</v>
      </c>
    </row>
    <row r="206" spans="1:6">
      <c r="A206" s="244"/>
      <c r="B206" s="245"/>
      <c r="C206" s="248"/>
      <c r="D206" s="255"/>
      <c r="E206" s="255"/>
      <c r="F206" s="250">
        <f>ROUND((D206*E206),2)</f>
        <v>0</v>
      </c>
    </row>
    <row r="207" spans="1:6">
      <c r="A207" s="244"/>
      <c r="B207" s="245" t="s">
        <v>48</v>
      </c>
      <c r="C207" s="246" t="s">
        <v>49</v>
      </c>
      <c r="D207" s="246" t="s">
        <v>49</v>
      </c>
      <c r="E207" s="246" t="s">
        <v>49</v>
      </c>
      <c r="F207" s="250">
        <f>SUM(F205:F206)</f>
        <v>4.54</v>
      </c>
    </row>
    <row r="208" spans="1:6">
      <c r="A208" s="244" t="s">
        <v>50</v>
      </c>
      <c r="B208" s="245"/>
      <c r="C208" s="252"/>
      <c r="D208" s="246" t="s">
        <v>49</v>
      </c>
      <c r="E208" s="253">
        <f>D16</f>
        <v>0.87290000000000001</v>
      </c>
      <c r="F208" s="250">
        <f>ROUND((F207*E208),2)</f>
        <v>3.96</v>
      </c>
    </row>
    <row r="209" spans="1:6">
      <c r="A209" s="244" t="s">
        <v>51</v>
      </c>
      <c r="B209" s="245"/>
      <c r="C209" s="246" t="s">
        <v>49</v>
      </c>
      <c r="D209" s="246" t="s">
        <v>49</v>
      </c>
      <c r="E209" s="246" t="s">
        <v>49</v>
      </c>
      <c r="F209" s="250">
        <f>F207+F208</f>
        <v>8.5</v>
      </c>
    </row>
    <row r="210" spans="1:6">
      <c r="A210" s="244" t="s">
        <v>52</v>
      </c>
      <c r="B210" s="245"/>
      <c r="C210" s="248" t="s">
        <v>43</v>
      </c>
      <c r="D210" s="248" t="s">
        <v>44</v>
      </c>
      <c r="E210" s="248" t="s">
        <v>45</v>
      </c>
      <c r="F210" s="249" t="s">
        <v>46</v>
      </c>
    </row>
    <row r="211" spans="1:6">
      <c r="A211" s="336" t="s">
        <v>189</v>
      </c>
      <c r="B211" s="337"/>
      <c r="C211" s="248" t="s">
        <v>190</v>
      </c>
      <c r="D211" s="288">
        <v>1E-3</v>
      </c>
      <c r="E211" s="255">
        <v>9.75</v>
      </c>
      <c r="F211" s="250">
        <f>ROUND((D211*E211),2)</f>
        <v>0.01</v>
      </c>
    </row>
    <row r="212" spans="1:6">
      <c r="A212" s="336" t="s">
        <v>191</v>
      </c>
      <c r="B212" s="337"/>
      <c r="C212" s="248" t="s">
        <v>190</v>
      </c>
      <c r="D212" s="288">
        <v>1E-3</v>
      </c>
      <c r="E212" s="255">
        <v>10.95</v>
      </c>
      <c r="F212" s="250">
        <f>ROUND((D212*E212),2)</f>
        <v>0.01</v>
      </c>
    </row>
    <row r="213" spans="1:6">
      <c r="A213" s="244"/>
      <c r="B213" s="245" t="s">
        <v>48</v>
      </c>
      <c r="C213" s="246" t="s">
        <v>49</v>
      </c>
      <c r="D213" s="246" t="s">
        <v>49</v>
      </c>
      <c r="E213" s="255" t="s">
        <v>49</v>
      </c>
      <c r="F213" s="250">
        <f>SUM(F211:F212)</f>
        <v>0.02</v>
      </c>
    </row>
    <row r="214" spans="1:6">
      <c r="A214" s="256"/>
      <c r="B214" s="257" t="s">
        <v>53</v>
      </c>
      <c r="C214" s="246" t="s">
        <v>49</v>
      </c>
      <c r="D214" s="246" t="s">
        <v>49</v>
      </c>
      <c r="E214" s="246" t="s">
        <v>49</v>
      </c>
      <c r="F214" s="250">
        <f>F209+F213</f>
        <v>8.52</v>
      </c>
    </row>
    <row r="215" spans="1:6">
      <c r="A215" s="256"/>
      <c r="B215" s="257" t="s">
        <v>54</v>
      </c>
      <c r="C215" s="246" t="s">
        <v>49</v>
      </c>
      <c r="D215" s="246" t="s">
        <v>49</v>
      </c>
      <c r="E215" s="253">
        <f>D15</f>
        <v>0.2747</v>
      </c>
      <c r="F215" s="250">
        <f>ROUND((F214*E215),2)</f>
        <v>2.34</v>
      </c>
    </row>
    <row r="216" spans="1:6">
      <c r="A216" s="258"/>
      <c r="B216" s="259" t="s">
        <v>55</v>
      </c>
      <c r="C216" s="260" t="s">
        <v>49</v>
      </c>
      <c r="D216" s="260" t="s">
        <v>49</v>
      </c>
      <c r="E216" s="261"/>
      <c r="F216" s="262">
        <f>SUM(F214:F215)</f>
        <v>10.86</v>
      </c>
    </row>
    <row r="218" spans="1:6">
      <c r="A218" s="289" t="s">
        <v>192</v>
      </c>
      <c r="B218" s="290"/>
      <c r="C218" s="291"/>
      <c r="D218" s="291"/>
      <c r="E218" s="292"/>
      <c r="F218" s="293"/>
    </row>
    <row r="219" spans="1:6">
      <c r="A219" s="347" t="s">
        <v>201</v>
      </c>
      <c r="B219" s="348"/>
      <c r="C219" s="348"/>
      <c r="D219" s="348"/>
      <c r="E219" s="348"/>
      <c r="F219" s="349"/>
    </row>
    <row r="220" spans="1:6">
      <c r="A220" s="239" t="s">
        <v>193</v>
      </c>
      <c r="B220" s="240"/>
      <c r="C220" s="294"/>
      <c r="D220" s="294"/>
      <c r="E220" s="294"/>
      <c r="F220" s="295"/>
    </row>
    <row r="221" spans="1:6">
      <c r="A221" s="256"/>
      <c r="B221" s="246"/>
      <c r="C221" s="246"/>
      <c r="D221" s="246"/>
      <c r="E221" s="246"/>
      <c r="F221" s="247"/>
    </row>
    <row r="222" spans="1:6">
      <c r="A222" s="244" t="s">
        <v>42</v>
      </c>
      <c r="B222" s="245"/>
      <c r="C222" s="248" t="s">
        <v>43</v>
      </c>
      <c r="D222" s="248" t="s">
        <v>44</v>
      </c>
      <c r="E222" s="248" t="s">
        <v>45</v>
      </c>
      <c r="F222" s="249" t="s">
        <v>46</v>
      </c>
    </row>
    <row r="223" spans="1:6">
      <c r="A223" s="336" t="s">
        <v>180</v>
      </c>
      <c r="B223" s="337"/>
      <c r="C223" s="248" t="s">
        <v>47</v>
      </c>
      <c r="D223" s="251">
        <v>0.1</v>
      </c>
      <c r="E223" s="255">
        <v>6.41</v>
      </c>
      <c r="F223" s="250">
        <f>ROUND((D223*E223),2)</f>
        <v>0.64</v>
      </c>
    </row>
    <row r="224" spans="1:6">
      <c r="A224" s="338" t="s">
        <v>162</v>
      </c>
      <c r="B224" s="339"/>
      <c r="C224" s="248" t="s">
        <v>47</v>
      </c>
      <c r="D224" s="251">
        <v>0.3</v>
      </c>
      <c r="E224" s="255">
        <v>4.54</v>
      </c>
      <c r="F224" s="250">
        <f>ROUND((D224*E224),2)</f>
        <v>1.36</v>
      </c>
    </row>
    <row r="225" spans="1:6">
      <c r="A225" s="244"/>
      <c r="B225" s="245" t="s">
        <v>48</v>
      </c>
      <c r="C225" s="246" t="s">
        <v>49</v>
      </c>
      <c r="D225" s="246" t="s">
        <v>49</v>
      </c>
      <c r="E225" s="246" t="s">
        <v>49</v>
      </c>
      <c r="F225" s="250">
        <f>SUM(F223:F224)</f>
        <v>2</v>
      </c>
    </row>
    <row r="226" spans="1:6">
      <c r="A226" s="244" t="s">
        <v>50</v>
      </c>
      <c r="B226" s="245"/>
      <c r="C226" s="252"/>
      <c r="D226" s="246" t="s">
        <v>49</v>
      </c>
      <c r="E226" s="296">
        <f>D16</f>
        <v>0.87290000000000001</v>
      </c>
      <c r="F226" s="250">
        <f>ROUND((F225*E226),2)</f>
        <v>1.75</v>
      </c>
    </row>
    <row r="227" spans="1:6">
      <c r="A227" s="244" t="s">
        <v>51</v>
      </c>
      <c r="B227" s="245"/>
      <c r="C227" s="246" t="s">
        <v>49</v>
      </c>
      <c r="D227" s="246" t="s">
        <v>49</v>
      </c>
      <c r="E227" s="246" t="s">
        <v>49</v>
      </c>
      <c r="F227" s="250">
        <f>F225+F226</f>
        <v>3.75</v>
      </c>
    </row>
    <row r="228" spans="1:6">
      <c r="A228" s="244" t="s">
        <v>52</v>
      </c>
      <c r="B228" s="245"/>
      <c r="C228" s="248" t="s">
        <v>43</v>
      </c>
      <c r="D228" s="248" t="s">
        <v>44</v>
      </c>
      <c r="E228" s="248" t="s">
        <v>45</v>
      </c>
      <c r="F228" s="249" t="s">
        <v>46</v>
      </c>
    </row>
    <row r="229" spans="1:6">
      <c r="A229" s="336" t="s">
        <v>204</v>
      </c>
      <c r="B229" s="337"/>
      <c r="C229" s="248" t="s">
        <v>194</v>
      </c>
      <c r="D229" s="254">
        <v>1E-3</v>
      </c>
      <c r="E229" s="255">
        <v>24.93</v>
      </c>
      <c r="F229" s="250">
        <f>ROUND((D229*E229),2)</f>
        <v>0.02</v>
      </c>
    </row>
    <row r="230" spans="1:6">
      <c r="A230" s="336"/>
      <c r="B230" s="337"/>
      <c r="C230" s="248"/>
      <c r="D230" s="254"/>
      <c r="E230" s="255"/>
      <c r="F230" s="250">
        <f>ROUND((D230*E230),2)</f>
        <v>0</v>
      </c>
    </row>
    <row r="231" spans="1:6">
      <c r="A231" s="244"/>
      <c r="B231" s="245" t="s">
        <v>48</v>
      </c>
      <c r="C231" s="246" t="s">
        <v>49</v>
      </c>
      <c r="D231" s="246" t="s">
        <v>49</v>
      </c>
      <c r="E231" s="255" t="s">
        <v>49</v>
      </c>
      <c r="F231" s="250">
        <f>SUM(F229:F230)</f>
        <v>0.02</v>
      </c>
    </row>
    <row r="232" spans="1:6">
      <c r="A232" s="256"/>
      <c r="B232" s="257" t="s">
        <v>53</v>
      </c>
      <c r="C232" s="246" t="s">
        <v>49</v>
      </c>
      <c r="D232" s="246" t="s">
        <v>49</v>
      </c>
      <c r="E232" s="246" t="s">
        <v>49</v>
      </c>
      <c r="F232" s="250">
        <f>F227+F231</f>
        <v>3.77</v>
      </c>
    </row>
    <row r="233" spans="1:6">
      <c r="A233" s="256"/>
      <c r="B233" s="257" t="s">
        <v>54</v>
      </c>
      <c r="C233" s="246" t="s">
        <v>49</v>
      </c>
      <c r="D233" s="246" t="s">
        <v>49</v>
      </c>
      <c r="E233" s="296">
        <f>D15</f>
        <v>0.2747</v>
      </c>
      <c r="F233" s="250">
        <f>ROUND((F232*E233),2)</f>
        <v>1.04</v>
      </c>
    </row>
    <row r="234" spans="1:6">
      <c r="A234" s="258"/>
      <c r="B234" s="259" t="s">
        <v>55</v>
      </c>
      <c r="C234" s="260" t="s">
        <v>49</v>
      </c>
      <c r="D234" s="260" t="s">
        <v>49</v>
      </c>
      <c r="E234" s="261"/>
      <c r="F234" s="262">
        <f>SUM(F232:F233)</f>
        <v>4.8100000000000005</v>
      </c>
    </row>
    <row r="236" spans="1:6">
      <c r="A236" s="289" t="s">
        <v>195</v>
      </c>
      <c r="B236" s="290"/>
      <c r="C236" s="291"/>
      <c r="D236" s="291"/>
      <c r="E236" s="292"/>
      <c r="F236" s="293"/>
    </row>
    <row r="237" spans="1:6">
      <c r="A237" s="347" t="s">
        <v>202</v>
      </c>
      <c r="B237" s="348"/>
      <c r="C237" s="348"/>
      <c r="D237" s="348"/>
      <c r="E237" s="348"/>
      <c r="F237" s="349"/>
    </row>
    <row r="238" spans="1:6">
      <c r="A238" s="297" t="s">
        <v>1</v>
      </c>
      <c r="B238" s="298"/>
      <c r="C238" s="299"/>
      <c r="D238" s="299"/>
      <c r="E238" s="299"/>
      <c r="F238" s="300"/>
    </row>
    <row r="239" spans="1:6">
      <c r="A239" s="256"/>
      <c r="B239" s="246"/>
      <c r="C239" s="246"/>
      <c r="D239" s="246"/>
      <c r="E239" s="246"/>
      <c r="F239" s="247"/>
    </row>
    <row r="240" spans="1:6">
      <c r="A240" s="244" t="s">
        <v>42</v>
      </c>
      <c r="B240" s="245"/>
      <c r="C240" s="248" t="s">
        <v>43</v>
      </c>
      <c r="D240" s="248" t="s">
        <v>44</v>
      </c>
      <c r="E240" s="248" t="s">
        <v>45</v>
      </c>
      <c r="F240" s="249" t="s">
        <v>46</v>
      </c>
    </row>
    <row r="241" spans="1:6">
      <c r="A241" s="338" t="s">
        <v>162</v>
      </c>
      <c r="B241" s="339"/>
      <c r="C241" s="248" t="s">
        <v>47</v>
      </c>
      <c r="D241" s="251">
        <v>8</v>
      </c>
      <c r="E241" s="255">
        <v>4.54</v>
      </c>
      <c r="F241" s="250">
        <f>ROUND((D241*E241),2)</f>
        <v>36.32</v>
      </c>
    </row>
    <row r="242" spans="1:6">
      <c r="A242" s="244"/>
      <c r="B242" s="245" t="s">
        <v>48</v>
      </c>
      <c r="C242" s="246" t="s">
        <v>49</v>
      </c>
      <c r="D242" s="246" t="s">
        <v>49</v>
      </c>
      <c r="E242" s="246" t="s">
        <v>49</v>
      </c>
      <c r="F242" s="250">
        <f>SUM(F241:F241)</f>
        <v>36.32</v>
      </c>
    </row>
    <row r="243" spans="1:6">
      <c r="A243" s="244" t="s">
        <v>50</v>
      </c>
      <c r="B243" s="245"/>
      <c r="C243" s="252"/>
      <c r="D243" s="246" t="s">
        <v>49</v>
      </c>
      <c r="E243" s="253">
        <f>D16</f>
        <v>0.87290000000000001</v>
      </c>
      <c r="F243" s="250">
        <f>ROUND((F242*E243),2)</f>
        <v>31.7</v>
      </c>
    </row>
    <row r="244" spans="1:6">
      <c r="A244" s="244" t="s">
        <v>51</v>
      </c>
      <c r="B244" s="245"/>
      <c r="C244" s="246" t="s">
        <v>49</v>
      </c>
      <c r="D244" s="246" t="s">
        <v>49</v>
      </c>
      <c r="E244" s="246" t="s">
        <v>49</v>
      </c>
      <c r="F244" s="250">
        <f>F242+F243</f>
        <v>68.02</v>
      </c>
    </row>
    <row r="245" spans="1:6">
      <c r="A245" s="244" t="s">
        <v>52</v>
      </c>
      <c r="B245" s="245"/>
      <c r="C245" s="248" t="s">
        <v>43</v>
      </c>
      <c r="D245" s="248" t="s">
        <v>44</v>
      </c>
      <c r="E245" s="248" t="s">
        <v>45</v>
      </c>
      <c r="F245" s="249" t="s">
        <v>46</v>
      </c>
    </row>
    <row r="246" spans="1:6">
      <c r="A246" s="336" t="s">
        <v>189</v>
      </c>
      <c r="B246" s="337"/>
      <c r="C246" s="248" t="s">
        <v>194</v>
      </c>
      <c r="D246" s="254">
        <v>1E-3</v>
      </c>
      <c r="E246" s="255">
        <v>9.75</v>
      </c>
      <c r="F246" s="250">
        <f>ROUND((D246*E246),2)</f>
        <v>0.01</v>
      </c>
    </row>
    <row r="247" spans="1:6">
      <c r="A247" s="336" t="s">
        <v>191</v>
      </c>
      <c r="B247" s="337"/>
      <c r="C247" s="248" t="s">
        <v>194</v>
      </c>
      <c r="D247" s="254">
        <v>1E-3</v>
      </c>
      <c r="E247" s="255">
        <v>10.95</v>
      </c>
      <c r="F247" s="250">
        <f>E247*D247</f>
        <v>1.095E-2</v>
      </c>
    </row>
    <row r="248" spans="1:6">
      <c r="A248" s="336" t="s">
        <v>206</v>
      </c>
      <c r="B248" s="337"/>
      <c r="C248" s="248" t="s">
        <v>194</v>
      </c>
      <c r="D248" s="254">
        <v>1E-3</v>
      </c>
      <c r="E248" s="255">
        <v>35</v>
      </c>
      <c r="F248" s="250">
        <f>E248*D248</f>
        <v>3.5000000000000003E-2</v>
      </c>
    </row>
    <row r="249" spans="1:6">
      <c r="A249" s="336" t="s">
        <v>205</v>
      </c>
      <c r="B249" s="337"/>
      <c r="C249" s="248" t="s">
        <v>194</v>
      </c>
      <c r="D249" s="254">
        <v>1E-3</v>
      </c>
      <c r="E249" s="255">
        <v>15.8</v>
      </c>
      <c r="F249" s="250">
        <f>D249*E249</f>
        <v>1.5800000000000002E-2</v>
      </c>
    </row>
    <row r="250" spans="1:6">
      <c r="A250" s="336"/>
      <c r="B250" s="337"/>
      <c r="C250" s="248"/>
      <c r="D250" s="254"/>
      <c r="E250" s="255"/>
      <c r="F250" s="250">
        <f>ROUND((D250*E250),2)</f>
        <v>0</v>
      </c>
    </row>
    <row r="251" spans="1:6">
      <c r="A251" s="244"/>
      <c r="B251" s="245" t="s">
        <v>48</v>
      </c>
      <c r="C251" s="246" t="s">
        <v>49</v>
      </c>
      <c r="D251" s="246" t="s">
        <v>49</v>
      </c>
      <c r="E251" s="255" t="s">
        <v>49</v>
      </c>
      <c r="F251" s="250">
        <f>SUM(F246:F250)</f>
        <v>7.1750000000000008E-2</v>
      </c>
    </row>
    <row r="252" spans="1:6">
      <c r="A252" s="256"/>
      <c r="B252" s="257" t="s">
        <v>53</v>
      </c>
      <c r="C252" s="246" t="s">
        <v>49</v>
      </c>
      <c r="D252" s="246" t="s">
        <v>49</v>
      </c>
      <c r="E252" s="246" t="s">
        <v>49</v>
      </c>
      <c r="F252" s="250">
        <f>F244+F251</f>
        <v>68.09174999999999</v>
      </c>
    </row>
    <row r="253" spans="1:6">
      <c r="A253" s="256"/>
      <c r="B253" s="257" t="s">
        <v>54</v>
      </c>
      <c r="C253" s="246" t="s">
        <v>49</v>
      </c>
      <c r="D253" s="246" t="s">
        <v>49</v>
      </c>
      <c r="E253" s="253">
        <f>D15</f>
        <v>0.2747</v>
      </c>
      <c r="F253" s="250">
        <f>ROUND((F252*E253),2)</f>
        <v>18.7</v>
      </c>
    </row>
    <row r="254" spans="1:6">
      <c r="A254" s="258"/>
      <c r="B254" s="259" t="s">
        <v>55</v>
      </c>
      <c r="C254" s="260" t="s">
        <v>49</v>
      </c>
      <c r="D254" s="260" t="s">
        <v>49</v>
      </c>
      <c r="E254" s="261"/>
      <c r="F254" s="262">
        <f>SUM(F252:F253)</f>
        <v>86.791749999999993</v>
      </c>
    </row>
    <row r="256" spans="1:6">
      <c r="A256" s="289" t="s">
        <v>207</v>
      </c>
      <c r="B256" s="290"/>
      <c r="C256" s="291"/>
      <c r="D256" s="291"/>
      <c r="E256" s="292"/>
      <c r="F256" s="293"/>
    </row>
    <row r="257" spans="1:6">
      <c r="A257" s="347" t="s">
        <v>208</v>
      </c>
      <c r="B257" s="348"/>
      <c r="C257" s="348"/>
      <c r="D257" s="348"/>
      <c r="E257" s="348"/>
      <c r="F257" s="349"/>
    </row>
    <row r="258" spans="1:6">
      <c r="A258" s="239" t="s">
        <v>1</v>
      </c>
      <c r="B258" s="240"/>
      <c r="C258" s="294"/>
      <c r="D258" s="294"/>
      <c r="E258" s="294"/>
      <c r="F258" s="295"/>
    </row>
    <row r="259" spans="1:6">
      <c r="A259" s="256"/>
      <c r="B259" s="246"/>
      <c r="C259" s="246"/>
      <c r="D259" s="246"/>
      <c r="E259" s="246"/>
      <c r="F259" s="247"/>
    </row>
    <row r="260" spans="1:6">
      <c r="A260" s="244" t="s">
        <v>42</v>
      </c>
      <c r="B260" s="245"/>
      <c r="C260" s="248" t="s">
        <v>43</v>
      </c>
      <c r="D260" s="248" t="s">
        <v>44</v>
      </c>
      <c r="E260" s="248" t="s">
        <v>45</v>
      </c>
      <c r="F260" s="249" t="s">
        <v>46</v>
      </c>
    </row>
    <row r="261" spans="1:6">
      <c r="A261" s="338" t="s">
        <v>162</v>
      </c>
      <c r="B261" s="339"/>
      <c r="C261" s="248" t="s">
        <v>47</v>
      </c>
      <c r="D261" s="251">
        <v>3.5</v>
      </c>
      <c r="E261" s="255">
        <v>4.54</v>
      </c>
      <c r="F261" s="250">
        <f>ROUND((D261*E261),2)</f>
        <v>15.89</v>
      </c>
    </row>
    <row r="262" spans="1:6">
      <c r="A262" s="244"/>
      <c r="B262" s="245"/>
      <c r="C262" s="248"/>
      <c r="D262" s="255"/>
      <c r="E262" s="255"/>
      <c r="F262" s="250">
        <f>ROUND((D262*E262),2)</f>
        <v>0</v>
      </c>
    </row>
    <row r="263" spans="1:6">
      <c r="A263" s="244"/>
      <c r="B263" s="245" t="s">
        <v>48</v>
      </c>
      <c r="C263" s="246" t="s">
        <v>49</v>
      </c>
      <c r="D263" s="246" t="s">
        <v>49</v>
      </c>
      <c r="E263" s="246" t="s">
        <v>49</v>
      </c>
      <c r="F263" s="250">
        <f>SUM(F261:F262)</f>
        <v>15.89</v>
      </c>
    </row>
    <row r="264" spans="1:6">
      <c r="A264" s="244" t="s">
        <v>50</v>
      </c>
      <c r="B264" s="245"/>
      <c r="C264" s="252"/>
      <c r="D264" s="246" t="s">
        <v>49</v>
      </c>
      <c r="E264" s="253">
        <f>D16</f>
        <v>0.87290000000000001</v>
      </c>
      <c r="F264" s="250">
        <f>ROUND((F263*E264),2)</f>
        <v>13.87</v>
      </c>
    </row>
    <row r="265" spans="1:6">
      <c r="A265" s="244" t="s">
        <v>51</v>
      </c>
      <c r="B265" s="245"/>
      <c r="C265" s="246" t="s">
        <v>49</v>
      </c>
      <c r="D265" s="246" t="s">
        <v>49</v>
      </c>
      <c r="E265" s="246" t="s">
        <v>49</v>
      </c>
      <c r="F265" s="250">
        <f>F263+F264</f>
        <v>29.759999999999998</v>
      </c>
    </row>
    <row r="266" spans="1:6">
      <c r="A266" s="244" t="s">
        <v>52</v>
      </c>
      <c r="B266" s="245"/>
      <c r="C266" s="248" t="s">
        <v>43</v>
      </c>
      <c r="D266" s="248" t="s">
        <v>44</v>
      </c>
      <c r="E266" s="248" t="s">
        <v>45</v>
      </c>
      <c r="F266" s="249" t="s">
        <v>46</v>
      </c>
    </row>
    <row r="267" spans="1:6">
      <c r="A267" s="244"/>
      <c r="B267" s="245"/>
      <c r="C267" s="248"/>
      <c r="D267" s="254"/>
      <c r="E267" s="255"/>
      <c r="F267" s="250">
        <f>ROUND((D267*E267),2)</f>
        <v>0</v>
      </c>
    </row>
    <row r="268" spans="1:6">
      <c r="A268" s="244"/>
      <c r="B268" s="245"/>
      <c r="C268" s="248"/>
      <c r="D268" s="254"/>
      <c r="E268" s="255"/>
      <c r="F268" s="250">
        <f>ROUND((D268*E268),2)</f>
        <v>0</v>
      </c>
    </row>
    <row r="269" spans="1:6">
      <c r="A269" s="244"/>
      <c r="B269" s="245" t="s">
        <v>48</v>
      </c>
      <c r="C269" s="246" t="s">
        <v>49</v>
      </c>
      <c r="D269" s="246" t="s">
        <v>49</v>
      </c>
      <c r="E269" s="255" t="s">
        <v>49</v>
      </c>
      <c r="F269" s="250">
        <f>SUM(F267:F268)</f>
        <v>0</v>
      </c>
    </row>
    <row r="270" spans="1:6">
      <c r="A270" s="256"/>
      <c r="B270" s="257" t="s">
        <v>53</v>
      </c>
      <c r="C270" s="246" t="s">
        <v>49</v>
      </c>
      <c r="D270" s="246" t="s">
        <v>49</v>
      </c>
      <c r="E270" s="246" t="s">
        <v>49</v>
      </c>
      <c r="F270" s="250">
        <f>F265+F269</f>
        <v>29.759999999999998</v>
      </c>
    </row>
    <row r="271" spans="1:6">
      <c r="A271" s="256"/>
      <c r="B271" s="257" t="s">
        <v>54</v>
      </c>
      <c r="C271" s="246" t="s">
        <v>49</v>
      </c>
      <c r="D271" s="246" t="s">
        <v>49</v>
      </c>
      <c r="E271" s="253">
        <f>D15</f>
        <v>0.2747</v>
      </c>
      <c r="F271" s="250">
        <f>ROUND((F270*E271),2)</f>
        <v>8.18</v>
      </c>
    </row>
    <row r="272" spans="1:6">
      <c r="A272" s="258"/>
      <c r="B272" s="259" t="s">
        <v>55</v>
      </c>
      <c r="C272" s="260" t="s">
        <v>49</v>
      </c>
      <c r="D272" s="260" t="s">
        <v>49</v>
      </c>
      <c r="E272" s="261"/>
      <c r="F272" s="262">
        <f>SUM(F270:F271)</f>
        <v>37.94</v>
      </c>
    </row>
    <row r="274" spans="1:6">
      <c r="A274" s="289" t="s">
        <v>211</v>
      </c>
      <c r="B274" s="290"/>
      <c r="C274" s="291"/>
      <c r="D274" s="291"/>
      <c r="E274" s="292"/>
      <c r="F274" s="293"/>
    </row>
    <row r="275" spans="1:6">
      <c r="A275" s="347" t="s">
        <v>212</v>
      </c>
      <c r="B275" s="348"/>
      <c r="C275" s="348"/>
      <c r="D275" s="348"/>
      <c r="E275" s="348"/>
      <c r="F275" s="349"/>
    </row>
    <row r="276" spans="1:6">
      <c r="A276" s="239" t="s">
        <v>213</v>
      </c>
      <c r="B276" s="240"/>
      <c r="C276" s="294"/>
      <c r="D276" s="294"/>
      <c r="E276" s="294"/>
      <c r="F276" s="295"/>
    </row>
    <row r="277" spans="1:6">
      <c r="A277" s="256"/>
      <c r="B277" s="246"/>
      <c r="C277" s="246"/>
      <c r="D277" s="246"/>
      <c r="E277" s="246"/>
      <c r="F277" s="247"/>
    </row>
    <row r="278" spans="1:6">
      <c r="A278" s="244" t="s">
        <v>42</v>
      </c>
      <c r="B278" s="245"/>
      <c r="C278" s="248" t="s">
        <v>43</v>
      </c>
      <c r="D278" s="248" t="s">
        <v>44</v>
      </c>
      <c r="E278" s="248" t="s">
        <v>45</v>
      </c>
      <c r="F278" s="249" t="s">
        <v>46</v>
      </c>
    </row>
    <row r="279" spans="1:6">
      <c r="A279" s="336" t="s">
        <v>214</v>
      </c>
      <c r="B279" s="337"/>
      <c r="C279" s="248" t="s">
        <v>47</v>
      </c>
      <c r="D279" s="251">
        <v>0.1</v>
      </c>
      <c r="E279" s="255">
        <v>6.41</v>
      </c>
      <c r="F279" s="250">
        <f>ROUND((D279*E279),2)</f>
        <v>0.64</v>
      </c>
    </row>
    <row r="280" spans="1:6">
      <c r="A280" s="336" t="s">
        <v>215</v>
      </c>
      <c r="B280" s="337"/>
      <c r="C280" s="248" t="s">
        <v>47</v>
      </c>
      <c r="D280" s="251">
        <v>0.15</v>
      </c>
      <c r="E280" s="255">
        <v>4.79</v>
      </c>
      <c r="F280" s="250">
        <f>ROUND((D280*E280),2)</f>
        <v>0.72</v>
      </c>
    </row>
    <row r="281" spans="1:6">
      <c r="A281" s="338" t="s">
        <v>162</v>
      </c>
      <c r="B281" s="339"/>
      <c r="C281" s="248" t="s">
        <v>47</v>
      </c>
      <c r="D281" s="251">
        <v>0.15</v>
      </c>
      <c r="E281" s="255">
        <v>4.54</v>
      </c>
      <c r="F281" s="250">
        <f>ROUND((D281*E281),2)</f>
        <v>0.68</v>
      </c>
    </row>
    <row r="282" spans="1:6">
      <c r="A282" s="244"/>
      <c r="B282" s="245" t="s">
        <v>48</v>
      </c>
      <c r="C282" s="246" t="s">
        <v>49</v>
      </c>
      <c r="D282" s="246" t="s">
        <v>49</v>
      </c>
      <c r="E282" s="246" t="s">
        <v>49</v>
      </c>
      <c r="F282" s="250">
        <f>SUM(F279:F281)</f>
        <v>2.04</v>
      </c>
    </row>
    <row r="283" spans="1:6">
      <c r="A283" s="244" t="s">
        <v>50</v>
      </c>
      <c r="B283" s="245"/>
      <c r="C283" s="252"/>
      <c r="D283" s="246" t="s">
        <v>49</v>
      </c>
      <c r="E283" s="296">
        <f>D16</f>
        <v>0.87290000000000001</v>
      </c>
      <c r="F283" s="250">
        <f>ROUND((F282*E283),2)</f>
        <v>1.78</v>
      </c>
    </row>
    <row r="284" spans="1:6">
      <c r="A284" s="244" t="s">
        <v>51</v>
      </c>
      <c r="B284" s="245"/>
      <c r="C284" s="246" t="s">
        <v>49</v>
      </c>
      <c r="D284" s="246" t="s">
        <v>49</v>
      </c>
      <c r="E284" s="246" t="s">
        <v>49</v>
      </c>
      <c r="F284" s="250">
        <f>F282+F283</f>
        <v>3.8200000000000003</v>
      </c>
    </row>
    <row r="285" spans="1:6">
      <c r="A285" s="244" t="s">
        <v>52</v>
      </c>
      <c r="B285" s="245"/>
      <c r="C285" s="248" t="s">
        <v>43</v>
      </c>
      <c r="D285" s="248" t="s">
        <v>44</v>
      </c>
      <c r="E285" s="248" t="s">
        <v>45</v>
      </c>
      <c r="F285" s="249" t="s">
        <v>46</v>
      </c>
    </row>
    <row r="286" spans="1:6">
      <c r="A286" s="336" t="s">
        <v>216</v>
      </c>
      <c r="B286" s="337"/>
      <c r="C286" s="248" t="s">
        <v>217</v>
      </c>
      <c r="D286" s="288">
        <v>0.1</v>
      </c>
      <c r="E286" s="255">
        <v>1.19</v>
      </c>
      <c r="F286" s="250">
        <f>ROUND((D286*E286),2)</f>
        <v>0.12</v>
      </c>
    </row>
    <row r="287" spans="1:6">
      <c r="A287" s="336" t="s">
        <v>218</v>
      </c>
      <c r="B287" s="337"/>
      <c r="C287" s="248" t="s">
        <v>194</v>
      </c>
      <c r="D287" s="288">
        <v>0.02</v>
      </c>
      <c r="E287" s="255">
        <v>8</v>
      </c>
      <c r="F287" s="250">
        <f>ROUND((D287*E287),2)</f>
        <v>0.16</v>
      </c>
    </row>
    <row r="288" spans="1:6">
      <c r="A288" s="244"/>
      <c r="B288" s="245" t="s">
        <v>48</v>
      </c>
      <c r="C288" s="246" t="s">
        <v>49</v>
      </c>
      <c r="D288" s="246" t="s">
        <v>49</v>
      </c>
      <c r="E288" s="255" t="s">
        <v>49</v>
      </c>
      <c r="F288" s="250">
        <f>SUM(F286:F287)</f>
        <v>0.28000000000000003</v>
      </c>
    </row>
    <row r="289" spans="1:6">
      <c r="A289" s="256"/>
      <c r="B289" s="257" t="s">
        <v>53</v>
      </c>
      <c r="C289" s="246" t="s">
        <v>49</v>
      </c>
      <c r="D289" s="246" t="s">
        <v>49</v>
      </c>
      <c r="E289" s="246" t="s">
        <v>49</v>
      </c>
      <c r="F289" s="250">
        <f>F284+F288</f>
        <v>4.1000000000000005</v>
      </c>
    </row>
    <row r="290" spans="1:6">
      <c r="A290" s="256"/>
      <c r="B290" s="257" t="s">
        <v>54</v>
      </c>
      <c r="C290" s="246" t="s">
        <v>49</v>
      </c>
      <c r="D290" s="246" t="s">
        <v>49</v>
      </c>
      <c r="E290" s="296">
        <f>D15</f>
        <v>0.2747</v>
      </c>
      <c r="F290" s="250">
        <f>ROUND((F289*E290),2)</f>
        <v>1.1299999999999999</v>
      </c>
    </row>
    <row r="291" spans="1:6">
      <c r="A291" s="258"/>
      <c r="B291" s="259" t="s">
        <v>55</v>
      </c>
      <c r="C291" s="260" t="s">
        <v>49</v>
      </c>
      <c r="D291" s="260" t="s">
        <v>49</v>
      </c>
      <c r="E291" s="261"/>
      <c r="F291" s="262">
        <f>SUM(F289:F290)</f>
        <v>5.23</v>
      </c>
    </row>
    <row r="293" spans="1:6">
      <c r="A293" s="289" t="s">
        <v>219</v>
      </c>
      <c r="B293" s="290"/>
      <c r="C293" s="291"/>
      <c r="D293" s="291"/>
      <c r="E293" s="292"/>
      <c r="F293" s="293"/>
    </row>
    <row r="294" spans="1:6">
      <c r="A294" s="347" t="s">
        <v>56</v>
      </c>
      <c r="B294" s="348"/>
      <c r="C294" s="348"/>
      <c r="D294" s="348"/>
      <c r="E294" s="348"/>
      <c r="F294" s="349"/>
    </row>
    <row r="295" spans="1:6">
      <c r="A295" s="239" t="s">
        <v>1</v>
      </c>
      <c r="B295" s="240"/>
      <c r="C295" s="294"/>
      <c r="D295" s="294"/>
      <c r="E295" s="294"/>
      <c r="F295" s="295"/>
    </row>
    <row r="296" spans="1:6">
      <c r="A296" s="256"/>
      <c r="B296" s="246"/>
      <c r="C296" s="246"/>
      <c r="D296" s="246"/>
      <c r="E296" s="246"/>
      <c r="F296" s="247"/>
    </row>
    <row r="297" spans="1:6">
      <c r="A297" s="244" t="s">
        <v>42</v>
      </c>
      <c r="B297" s="245"/>
      <c r="C297" s="248" t="s">
        <v>43</v>
      </c>
      <c r="D297" s="248" t="s">
        <v>44</v>
      </c>
      <c r="E297" s="248" t="s">
        <v>45</v>
      </c>
      <c r="F297" s="249" t="s">
        <v>46</v>
      </c>
    </row>
    <row r="298" spans="1:6">
      <c r="A298" s="423"/>
      <c r="B298" s="424"/>
      <c r="C298" s="248"/>
      <c r="D298" s="255"/>
      <c r="E298" s="255"/>
      <c r="F298" s="250">
        <f>ROUND((D298*E298),2)</f>
        <v>0</v>
      </c>
    </row>
    <row r="299" spans="1:6">
      <c r="A299" s="244"/>
      <c r="B299" s="245"/>
      <c r="C299" s="248"/>
      <c r="D299" s="255"/>
      <c r="E299" s="255"/>
      <c r="F299" s="250">
        <f>ROUND((D299*E299),2)</f>
        <v>0</v>
      </c>
    </row>
    <row r="300" spans="1:6">
      <c r="A300" s="244"/>
      <c r="B300" s="245" t="s">
        <v>48</v>
      </c>
      <c r="C300" s="246" t="s">
        <v>49</v>
      </c>
      <c r="D300" s="246" t="s">
        <v>49</v>
      </c>
      <c r="E300" s="246" t="s">
        <v>49</v>
      </c>
      <c r="F300" s="250">
        <f>SUM(F298:F299)</f>
        <v>0</v>
      </c>
    </row>
    <row r="301" spans="1:6">
      <c r="A301" s="244" t="s">
        <v>50</v>
      </c>
      <c r="B301" s="245"/>
      <c r="C301" s="252"/>
      <c r="D301" s="246" t="s">
        <v>49</v>
      </c>
      <c r="E301" s="296">
        <f>D16</f>
        <v>0.87290000000000001</v>
      </c>
      <c r="F301" s="250">
        <f>ROUND((F300*E301),2)</f>
        <v>0</v>
      </c>
    </row>
    <row r="302" spans="1:6">
      <c r="A302" s="244" t="s">
        <v>51</v>
      </c>
      <c r="B302" s="245"/>
      <c r="C302" s="246" t="s">
        <v>49</v>
      </c>
      <c r="D302" s="246" t="s">
        <v>49</v>
      </c>
      <c r="E302" s="246" t="s">
        <v>49</v>
      </c>
      <c r="F302" s="250">
        <f>F300+F301</f>
        <v>0</v>
      </c>
    </row>
    <row r="303" spans="1:6">
      <c r="A303" s="244" t="s">
        <v>52</v>
      </c>
      <c r="B303" s="245"/>
      <c r="C303" s="248" t="s">
        <v>43</v>
      </c>
      <c r="D303" s="248" t="s">
        <v>44</v>
      </c>
      <c r="E303" s="248" t="s">
        <v>45</v>
      </c>
      <c r="F303" s="249" t="s">
        <v>46</v>
      </c>
    </row>
    <row r="304" spans="1:6">
      <c r="A304" s="338" t="s">
        <v>220</v>
      </c>
      <c r="B304" s="339"/>
      <c r="C304" s="248" t="s">
        <v>194</v>
      </c>
      <c r="D304" s="288">
        <v>0.24</v>
      </c>
      <c r="E304" s="255">
        <v>230</v>
      </c>
      <c r="F304" s="250">
        <f>ROUND((D304*E304),2)</f>
        <v>55.2</v>
      </c>
    </row>
    <row r="305" spans="1:6">
      <c r="A305" s="301"/>
      <c r="B305" s="245"/>
      <c r="C305" s="248"/>
      <c r="D305" s="254"/>
      <c r="E305" s="255"/>
      <c r="F305" s="250">
        <f>ROUND((D305*E305),2)</f>
        <v>0</v>
      </c>
    </row>
    <row r="306" spans="1:6">
      <c r="A306" s="244"/>
      <c r="B306" s="245" t="s">
        <v>48</v>
      </c>
      <c r="C306" s="246" t="s">
        <v>49</v>
      </c>
      <c r="D306" s="246" t="s">
        <v>49</v>
      </c>
      <c r="E306" s="255" t="s">
        <v>49</v>
      </c>
      <c r="F306" s="250">
        <f>SUM(F304:F305)</f>
        <v>55.2</v>
      </c>
    </row>
    <row r="307" spans="1:6">
      <c r="A307" s="256"/>
      <c r="B307" s="257" t="s">
        <v>53</v>
      </c>
      <c r="C307" s="246" t="s">
        <v>49</v>
      </c>
      <c r="D307" s="246" t="s">
        <v>49</v>
      </c>
      <c r="E307" s="246" t="s">
        <v>49</v>
      </c>
      <c r="F307" s="250">
        <f>F302+F306</f>
        <v>55.2</v>
      </c>
    </row>
    <row r="308" spans="1:6">
      <c r="A308" s="256"/>
      <c r="B308" s="257" t="s">
        <v>54</v>
      </c>
      <c r="C308" s="246" t="s">
        <v>49</v>
      </c>
      <c r="D308" s="246" t="s">
        <v>49</v>
      </c>
      <c r="E308" s="296">
        <f>D15</f>
        <v>0.2747</v>
      </c>
      <c r="F308" s="250">
        <f>ROUND((F307*E308),2)</f>
        <v>15.16</v>
      </c>
    </row>
    <row r="309" spans="1:6">
      <c r="A309" s="258"/>
      <c r="B309" s="259" t="s">
        <v>55</v>
      </c>
      <c r="C309" s="260" t="s">
        <v>49</v>
      </c>
      <c r="D309" s="260" t="s">
        <v>49</v>
      </c>
      <c r="E309" s="261"/>
      <c r="F309" s="302">
        <f>SUM(F307:F308)</f>
        <v>70.36</v>
      </c>
    </row>
    <row r="310" spans="1:6">
      <c r="A310" s="1"/>
      <c r="B310" s="155"/>
      <c r="C310" s="1"/>
      <c r="D310" s="1"/>
      <c r="E310" s="156"/>
      <c r="F310" s="156"/>
    </row>
    <row r="311" spans="1:6" ht="15.75">
      <c r="A311" s="357" t="s">
        <v>232</v>
      </c>
      <c r="B311" s="357"/>
      <c r="C311" s="357"/>
      <c r="D311" s="357"/>
      <c r="E311" s="357"/>
      <c r="F311" s="357"/>
    </row>
    <row r="313" spans="1:6">
      <c r="A313" s="289" t="s">
        <v>237</v>
      </c>
      <c r="B313" s="290"/>
      <c r="C313" s="291"/>
      <c r="D313" s="291"/>
      <c r="E313" s="292"/>
      <c r="F313" s="293"/>
    </row>
    <row r="314" spans="1:6">
      <c r="A314" s="347" t="s">
        <v>235</v>
      </c>
      <c r="B314" s="348"/>
      <c r="C314" s="348"/>
      <c r="D314" s="348"/>
      <c r="E314" s="348"/>
      <c r="F314" s="349"/>
    </row>
    <row r="315" spans="1:6">
      <c r="A315" s="239" t="s">
        <v>193</v>
      </c>
      <c r="B315" s="240"/>
      <c r="C315" s="294"/>
      <c r="D315" s="294"/>
      <c r="E315" s="294"/>
      <c r="F315" s="295"/>
    </row>
    <row r="316" spans="1:6">
      <c r="A316" s="256"/>
      <c r="B316" s="246"/>
      <c r="C316" s="246"/>
      <c r="D316" s="246"/>
      <c r="E316" s="246"/>
      <c r="F316" s="247"/>
    </row>
    <row r="317" spans="1:6">
      <c r="A317" s="244" t="s">
        <v>42</v>
      </c>
      <c r="B317" s="245"/>
      <c r="C317" s="248" t="s">
        <v>43</v>
      </c>
      <c r="D317" s="248" t="s">
        <v>44</v>
      </c>
      <c r="E317" s="248" t="s">
        <v>45</v>
      </c>
      <c r="F317" s="249" t="s">
        <v>46</v>
      </c>
    </row>
    <row r="318" spans="1:6">
      <c r="A318" s="390" t="s">
        <v>130</v>
      </c>
      <c r="B318" s="391"/>
      <c r="C318" s="248" t="s">
        <v>47</v>
      </c>
      <c r="D318" s="251">
        <v>0.05</v>
      </c>
      <c r="E318" s="255">
        <v>6.41</v>
      </c>
      <c r="F318" s="250">
        <f>ROUND((D318*E318),2)</f>
        <v>0.32</v>
      </c>
    </row>
    <row r="319" spans="1:6">
      <c r="A319" s="390" t="s">
        <v>131</v>
      </c>
      <c r="B319" s="391"/>
      <c r="C319" s="248" t="s">
        <v>47</v>
      </c>
      <c r="D319" s="251">
        <v>0.05</v>
      </c>
      <c r="E319" s="255">
        <v>5.05</v>
      </c>
      <c r="F319" s="250">
        <f>ROUND((D319*E319),2)</f>
        <v>0.25</v>
      </c>
    </row>
    <row r="320" spans="1:6">
      <c r="A320" s="338" t="s">
        <v>162</v>
      </c>
      <c r="B320" s="339"/>
      <c r="C320" s="248" t="s">
        <v>47</v>
      </c>
      <c r="D320" s="251">
        <v>0.15</v>
      </c>
      <c r="E320" s="255">
        <v>4.54</v>
      </c>
      <c r="F320" s="250">
        <f>ROUND((D320*E320),2)</f>
        <v>0.68</v>
      </c>
    </row>
    <row r="321" spans="1:6">
      <c r="A321" s="244"/>
      <c r="B321" s="245" t="s">
        <v>48</v>
      </c>
      <c r="C321" s="246" t="s">
        <v>49</v>
      </c>
      <c r="D321" s="246" t="s">
        <v>49</v>
      </c>
      <c r="E321" s="246" t="s">
        <v>49</v>
      </c>
      <c r="F321" s="250">
        <f>SUM(F318:F320)</f>
        <v>1.25</v>
      </c>
    </row>
    <row r="322" spans="1:6">
      <c r="A322" s="244" t="s">
        <v>50</v>
      </c>
      <c r="B322" s="245"/>
      <c r="C322" s="252"/>
      <c r="D322" s="246" t="s">
        <v>49</v>
      </c>
      <c r="E322" s="296">
        <f>D16</f>
        <v>0.87290000000000001</v>
      </c>
      <c r="F322" s="250">
        <f>ROUND((F321*E322),2)</f>
        <v>1.0900000000000001</v>
      </c>
    </row>
    <row r="323" spans="1:6">
      <c r="A323" s="244" t="s">
        <v>51</v>
      </c>
      <c r="B323" s="245"/>
      <c r="C323" s="246" t="s">
        <v>49</v>
      </c>
      <c r="D323" s="246" t="s">
        <v>49</v>
      </c>
      <c r="E323" s="246" t="s">
        <v>49</v>
      </c>
      <c r="F323" s="250">
        <f>F321+F322</f>
        <v>2.34</v>
      </c>
    </row>
    <row r="324" spans="1:6">
      <c r="A324" s="244" t="s">
        <v>52</v>
      </c>
      <c r="B324" s="245"/>
      <c r="C324" s="248" t="s">
        <v>43</v>
      </c>
      <c r="D324" s="248" t="s">
        <v>44</v>
      </c>
      <c r="E324" s="248" t="s">
        <v>45</v>
      </c>
      <c r="F324" s="249" t="s">
        <v>46</v>
      </c>
    </row>
    <row r="325" spans="1:6">
      <c r="A325" s="301" t="s">
        <v>233</v>
      </c>
      <c r="B325" s="245"/>
      <c r="C325" s="248" t="s">
        <v>60</v>
      </c>
      <c r="D325" s="303">
        <v>7.6E-3</v>
      </c>
      <c r="E325" s="255">
        <v>3700</v>
      </c>
      <c r="F325" s="250">
        <f>ROUND((D325*E325),2)</f>
        <v>28.12</v>
      </c>
    </row>
    <row r="326" spans="1:6">
      <c r="A326" s="338" t="s">
        <v>234</v>
      </c>
      <c r="B326" s="339"/>
      <c r="C326" s="248" t="s">
        <v>194</v>
      </c>
      <c r="D326" s="288">
        <v>1E-3</v>
      </c>
      <c r="E326" s="255">
        <v>9.9</v>
      </c>
      <c r="F326" s="250">
        <f>ROUND((D326*E326),2)</f>
        <v>0.01</v>
      </c>
    </row>
    <row r="327" spans="1:6">
      <c r="A327" s="304" t="s">
        <v>136</v>
      </c>
      <c r="B327" s="263"/>
      <c r="C327" s="274" t="s">
        <v>127</v>
      </c>
      <c r="D327" s="305">
        <v>0.03</v>
      </c>
      <c r="E327" s="276">
        <v>10.48</v>
      </c>
      <c r="F327" s="250">
        <f>ROUND((D327*E327),2)</f>
        <v>0.31</v>
      </c>
    </row>
    <row r="328" spans="1:6">
      <c r="A328" s="244"/>
      <c r="B328" s="245" t="s">
        <v>48</v>
      </c>
      <c r="C328" s="246" t="s">
        <v>49</v>
      </c>
      <c r="D328" s="246" t="s">
        <v>49</v>
      </c>
      <c r="E328" s="255" t="s">
        <v>49</v>
      </c>
      <c r="F328" s="250">
        <f>SUM(F325:F327)</f>
        <v>28.44</v>
      </c>
    </row>
    <row r="329" spans="1:6">
      <c r="A329" s="256"/>
      <c r="B329" s="257" t="s">
        <v>53</v>
      </c>
      <c r="C329" s="246" t="s">
        <v>49</v>
      </c>
      <c r="D329" s="246" t="s">
        <v>49</v>
      </c>
      <c r="E329" s="246" t="s">
        <v>49</v>
      </c>
      <c r="F329" s="250">
        <f>F323+F328</f>
        <v>30.78</v>
      </c>
    </row>
    <row r="330" spans="1:6">
      <c r="A330" s="256"/>
      <c r="B330" s="257" t="s">
        <v>54</v>
      </c>
      <c r="C330" s="246" t="s">
        <v>49</v>
      </c>
      <c r="D330" s="246" t="s">
        <v>49</v>
      </c>
      <c r="E330" s="296">
        <f>D15</f>
        <v>0.2747</v>
      </c>
      <c r="F330" s="250">
        <f>ROUND((F329*E330),2)</f>
        <v>8.4600000000000009</v>
      </c>
    </row>
    <row r="331" spans="1:6">
      <c r="A331" s="258"/>
      <c r="B331" s="259" t="s">
        <v>55</v>
      </c>
      <c r="C331" s="260" t="s">
        <v>49</v>
      </c>
      <c r="D331" s="260" t="s">
        <v>49</v>
      </c>
      <c r="E331" s="261"/>
      <c r="F331" s="262">
        <f>SUM(F329:F330)</f>
        <v>39.24</v>
      </c>
    </row>
    <row r="333" spans="1:6">
      <c r="A333" s="289" t="s">
        <v>238</v>
      </c>
      <c r="B333" s="290"/>
      <c r="C333" s="291"/>
      <c r="D333" s="291"/>
      <c r="E333" s="292"/>
      <c r="F333" s="293"/>
    </row>
    <row r="334" spans="1:6" ht="18.75" customHeight="1">
      <c r="A334" s="347" t="s">
        <v>250</v>
      </c>
      <c r="B334" s="348"/>
      <c r="C334" s="348"/>
      <c r="D334" s="348"/>
      <c r="E334" s="348"/>
      <c r="F334" s="349"/>
    </row>
    <row r="335" spans="1:6">
      <c r="A335" s="239" t="s">
        <v>62</v>
      </c>
      <c r="B335" s="240"/>
      <c r="C335" s="294"/>
      <c r="D335" s="294"/>
      <c r="E335" s="294"/>
      <c r="F335" s="295"/>
    </row>
    <row r="336" spans="1:6">
      <c r="A336" s="256"/>
      <c r="B336" s="246"/>
      <c r="C336" s="246"/>
      <c r="D336" s="246"/>
      <c r="E336" s="246"/>
      <c r="F336" s="247"/>
    </row>
    <row r="337" spans="1:6">
      <c r="A337" s="244" t="s">
        <v>42</v>
      </c>
      <c r="B337" s="245"/>
      <c r="C337" s="248" t="s">
        <v>43</v>
      </c>
      <c r="D337" s="248" t="s">
        <v>44</v>
      </c>
      <c r="E337" s="248" t="s">
        <v>45</v>
      </c>
      <c r="F337" s="249" t="s">
        <v>46</v>
      </c>
    </row>
    <row r="338" spans="1:6">
      <c r="A338" s="390" t="s">
        <v>130</v>
      </c>
      <c r="B338" s="391"/>
      <c r="C338" s="248" t="s">
        <v>47</v>
      </c>
      <c r="D338" s="251">
        <v>0.22</v>
      </c>
      <c r="E338" s="255">
        <v>6.41</v>
      </c>
      <c r="F338" s="250">
        <f>ROUND((D338*E338),2)</f>
        <v>1.41</v>
      </c>
    </row>
    <row r="339" spans="1:6">
      <c r="A339" s="390" t="s">
        <v>131</v>
      </c>
      <c r="B339" s="391"/>
      <c r="C339" s="248" t="s">
        <v>47</v>
      </c>
      <c r="D339" s="251">
        <v>0.22</v>
      </c>
      <c r="E339" s="255">
        <v>5.05</v>
      </c>
      <c r="F339" s="250">
        <f>ROUND((D339*E339),2)</f>
        <v>1.1100000000000001</v>
      </c>
    </row>
    <row r="340" spans="1:6">
      <c r="A340" s="244"/>
      <c r="B340" s="245" t="s">
        <v>48</v>
      </c>
      <c r="C340" s="246" t="s">
        <v>49</v>
      </c>
      <c r="D340" s="246" t="s">
        <v>49</v>
      </c>
      <c r="E340" s="246" t="s">
        <v>49</v>
      </c>
      <c r="F340" s="250">
        <f>SUM(F338:F339)</f>
        <v>2.52</v>
      </c>
    </row>
    <row r="341" spans="1:6">
      <c r="A341" s="244" t="s">
        <v>50</v>
      </c>
      <c r="B341" s="245"/>
      <c r="C341" s="252"/>
      <c r="D341" s="246" t="s">
        <v>49</v>
      </c>
      <c r="E341" s="296">
        <f>D16</f>
        <v>0.87290000000000001</v>
      </c>
      <c r="F341" s="250">
        <f>ROUND((F340*E341),2)</f>
        <v>2.2000000000000002</v>
      </c>
    </row>
    <row r="342" spans="1:6">
      <c r="A342" s="244" t="s">
        <v>51</v>
      </c>
      <c r="B342" s="245"/>
      <c r="C342" s="246" t="s">
        <v>49</v>
      </c>
      <c r="D342" s="246" t="s">
        <v>49</v>
      </c>
      <c r="E342" s="246" t="s">
        <v>49</v>
      </c>
      <c r="F342" s="250">
        <f>F340+F341</f>
        <v>4.7200000000000006</v>
      </c>
    </row>
    <row r="343" spans="1:6">
      <c r="A343" s="244" t="s">
        <v>52</v>
      </c>
      <c r="B343" s="245"/>
      <c r="C343" s="248" t="s">
        <v>43</v>
      </c>
      <c r="D343" s="248" t="s">
        <v>44</v>
      </c>
      <c r="E343" s="248" t="s">
        <v>45</v>
      </c>
      <c r="F343" s="249" t="s">
        <v>46</v>
      </c>
    </row>
    <row r="344" spans="1:6">
      <c r="A344" s="301" t="s">
        <v>240</v>
      </c>
      <c r="B344" s="245"/>
      <c r="C344" s="248" t="s">
        <v>25</v>
      </c>
      <c r="D344" s="288">
        <v>1.5</v>
      </c>
      <c r="E344" s="251">
        <v>0.22</v>
      </c>
      <c r="F344" s="250">
        <f>ROUND((D344*E344),2)</f>
        <v>0.33</v>
      </c>
    </row>
    <row r="345" spans="1:6">
      <c r="A345" s="301" t="s">
        <v>241</v>
      </c>
      <c r="B345" s="245"/>
      <c r="C345" s="248" t="s">
        <v>194</v>
      </c>
      <c r="D345" s="288">
        <v>1.5</v>
      </c>
      <c r="E345" s="251">
        <v>1.18</v>
      </c>
      <c r="F345" s="250">
        <f>ROUND((D345*E345),2)</f>
        <v>1.77</v>
      </c>
    </row>
    <row r="346" spans="1:6">
      <c r="A346" s="301" t="s">
        <v>239</v>
      </c>
      <c r="B346" s="245"/>
      <c r="C346" s="248" t="s">
        <v>59</v>
      </c>
      <c r="D346" s="288">
        <v>1.1000000000000001</v>
      </c>
      <c r="E346" s="251">
        <v>24.76</v>
      </c>
      <c r="F346" s="250">
        <f>ROUND((D346*E346),2)</f>
        <v>27.24</v>
      </c>
    </row>
    <row r="347" spans="1:6">
      <c r="A347" s="244"/>
      <c r="B347" s="245" t="s">
        <v>48</v>
      </c>
      <c r="C347" s="246" t="s">
        <v>49</v>
      </c>
      <c r="D347" s="246" t="s">
        <v>49</v>
      </c>
      <c r="E347" s="255" t="s">
        <v>49</v>
      </c>
      <c r="F347" s="250">
        <f>SUM(F344:F346)</f>
        <v>29.34</v>
      </c>
    </row>
    <row r="348" spans="1:6">
      <c r="A348" s="256"/>
      <c r="B348" s="257" t="s">
        <v>53</v>
      </c>
      <c r="C348" s="246" t="s">
        <v>49</v>
      </c>
      <c r="D348" s="246" t="s">
        <v>49</v>
      </c>
      <c r="E348" s="246" t="s">
        <v>49</v>
      </c>
      <c r="F348" s="250">
        <f>F342+F347</f>
        <v>34.06</v>
      </c>
    </row>
    <row r="349" spans="1:6">
      <c r="A349" s="256"/>
      <c r="B349" s="257" t="s">
        <v>54</v>
      </c>
      <c r="C349" s="246" t="s">
        <v>49</v>
      </c>
      <c r="D349" s="246" t="s">
        <v>49</v>
      </c>
      <c r="E349" s="296">
        <f>D15</f>
        <v>0.2747</v>
      </c>
      <c r="F349" s="250">
        <f>ROUND((F348*E349),2)</f>
        <v>9.36</v>
      </c>
    </row>
    <row r="350" spans="1:6">
      <c r="A350" s="258"/>
      <c r="B350" s="259" t="s">
        <v>55</v>
      </c>
      <c r="C350" s="260" t="s">
        <v>49</v>
      </c>
      <c r="D350" s="260" t="s">
        <v>49</v>
      </c>
      <c r="E350" s="261"/>
      <c r="F350" s="262">
        <f>SUM(F348:F349)</f>
        <v>43.42</v>
      </c>
    </row>
    <row r="352" spans="1:6">
      <c r="A352" s="289" t="s">
        <v>242</v>
      </c>
      <c r="B352" s="290"/>
      <c r="C352" s="291"/>
      <c r="D352" s="291"/>
      <c r="E352" s="292"/>
      <c r="F352" s="293"/>
    </row>
    <row r="353" spans="1:6" ht="15.75" customHeight="1">
      <c r="A353" s="347" t="s">
        <v>244</v>
      </c>
      <c r="B353" s="348"/>
      <c r="C353" s="348"/>
      <c r="D353" s="348"/>
      <c r="E353" s="348"/>
      <c r="F353" s="349"/>
    </row>
    <row r="354" spans="1:6">
      <c r="A354" s="239" t="s">
        <v>193</v>
      </c>
      <c r="B354" s="240"/>
      <c r="C354" s="294"/>
      <c r="D354" s="294"/>
      <c r="E354" s="294"/>
      <c r="F354" s="295"/>
    </row>
    <row r="355" spans="1:6">
      <c r="A355" s="256"/>
      <c r="B355" s="246"/>
      <c r="C355" s="246"/>
      <c r="D355" s="246"/>
      <c r="E355" s="246"/>
      <c r="F355" s="247"/>
    </row>
    <row r="356" spans="1:6">
      <c r="A356" s="244" t="s">
        <v>42</v>
      </c>
      <c r="B356" s="245"/>
      <c r="C356" s="248" t="s">
        <v>43</v>
      </c>
      <c r="D356" s="248" t="s">
        <v>44</v>
      </c>
      <c r="E356" s="248" t="s">
        <v>45</v>
      </c>
      <c r="F356" s="249" t="s">
        <v>46</v>
      </c>
    </row>
    <row r="357" spans="1:6">
      <c r="A357" s="338"/>
      <c r="B357" s="339"/>
      <c r="C357" s="248"/>
      <c r="D357" s="255"/>
      <c r="E357" s="255"/>
      <c r="F357" s="250"/>
    </row>
    <row r="358" spans="1:6">
      <c r="A358" s="338"/>
      <c r="B358" s="339"/>
      <c r="C358" s="248"/>
      <c r="D358" s="255"/>
      <c r="E358" s="255"/>
      <c r="F358" s="250"/>
    </row>
    <row r="359" spans="1:6">
      <c r="A359" s="244"/>
      <c r="B359" s="245" t="s">
        <v>48</v>
      </c>
      <c r="C359" s="246" t="s">
        <v>49</v>
      </c>
      <c r="D359" s="246" t="s">
        <v>49</v>
      </c>
      <c r="E359" s="246" t="s">
        <v>49</v>
      </c>
      <c r="F359" s="250">
        <f>SUM(F357:F358)</f>
        <v>0</v>
      </c>
    </row>
    <row r="360" spans="1:6">
      <c r="A360" s="244" t="s">
        <v>50</v>
      </c>
      <c r="B360" s="245"/>
      <c r="C360" s="252"/>
      <c r="D360" s="246" t="s">
        <v>49</v>
      </c>
      <c r="E360" s="253">
        <f>D16</f>
        <v>0.87290000000000001</v>
      </c>
      <c r="F360" s="250">
        <f>ROUND((F359*E360),2)</f>
        <v>0</v>
      </c>
    </row>
    <row r="361" spans="1:6">
      <c r="A361" s="244" t="s">
        <v>51</v>
      </c>
      <c r="B361" s="245"/>
      <c r="C361" s="246" t="s">
        <v>49</v>
      </c>
      <c r="D361" s="246" t="s">
        <v>49</v>
      </c>
      <c r="E361" s="246" t="s">
        <v>49</v>
      </c>
      <c r="F361" s="250">
        <f>F359+F360</f>
        <v>0</v>
      </c>
    </row>
    <row r="362" spans="1:6">
      <c r="A362" s="244" t="s">
        <v>52</v>
      </c>
      <c r="B362" s="245"/>
      <c r="C362" s="248" t="s">
        <v>43</v>
      </c>
      <c r="D362" s="248" t="s">
        <v>44</v>
      </c>
      <c r="E362" s="248" t="s">
        <v>45</v>
      </c>
      <c r="F362" s="249" t="s">
        <v>46</v>
      </c>
    </row>
    <row r="363" spans="1:6">
      <c r="A363" s="338" t="s">
        <v>243</v>
      </c>
      <c r="B363" s="339"/>
      <c r="C363" s="248" t="s">
        <v>60</v>
      </c>
      <c r="D363" s="288">
        <v>1.05</v>
      </c>
      <c r="E363" s="255">
        <v>1587.93</v>
      </c>
      <c r="F363" s="250">
        <f>D363*E363</f>
        <v>1667.3265000000001</v>
      </c>
    </row>
    <row r="364" spans="1:6">
      <c r="A364" s="301"/>
      <c r="B364" s="245"/>
      <c r="C364" s="248"/>
      <c r="D364" s="254"/>
      <c r="E364" s="255"/>
      <c r="F364" s="250"/>
    </row>
    <row r="365" spans="1:6">
      <c r="A365" s="301"/>
      <c r="B365" s="245"/>
      <c r="C365" s="248"/>
      <c r="D365" s="254"/>
      <c r="E365" s="255"/>
      <c r="F365" s="250"/>
    </row>
    <row r="366" spans="1:6">
      <c r="A366" s="244"/>
      <c r="B366" s="245" t="s">
        <v>48</v>
      </c>
      <c r="C366" s="246" t="s">
        <v>49</v>
      </c>
      <c r="D366" s="246" t="s">
        <v>49</v>
      </c>
      <c r="E366" s="255" t="s">
        <v>49</v>
      </c>
      <c r="F366" s="250">
        <f>SUM(F363:F365)</f>
        <v>1667.3265000000001</v>
      </c>
    </row>
    <row r="367" spans="1:6">
      <c r="A367" s="256"/>
      <c r="B367" s="257" t="s">
        <v>53</v>
      </c>
      <c r="C367" s="246" t="s">
        <v>49</v>
      </c>
      <c r="D367" s="246" t="s">
        <v>49</v>
      </c>
      <c r="E367" s="246" t="s">
        <v>49</v>
      </c>
      <c r="F367" s="250">
        <f>F361+F366</f>
        <v>1667.3265000000001</v>
      </c>
    </row>
    <row r="368" spans="1:6">
      <c r="A368" s="256"/>
      <c r="B368" s="257" t="s">
        <v>54</v>
      </c>
      <c r="C368" s="246" t="s">
        <v>49</v>
      </c>
      <c r="D368" s="246" t="s">
        <v>49</v>
      </c>
      <c r="E368" s="253">
        <f>D15</f>
        <v>0.2747</v>
      </c>
      <c r="F368" s="250">
        <f>ROUND((F367*E368),2)</f>
        <v>458.01</v>
      </c>
    </row>
    <row r="369" spans="1:6">
      <c r="A369" s="258"/>
      <c r="B369" s="259" t="s">
        <v>55</v>
      </c>
      <c r="C369" s="260" t="s">
        <v>49</v>
      </c>
      <c r="D369" s="260" t="s">
        <v>49</v>
      </c>
      <c r="E369" s="261"/>
      <c r="F369" s="262">
        <f>SUM(F367:F368)</f>
        <v>2125.3365000000003</v>
      </c>
    </row>
    <row r="371" spans="1:6">
      <c r="A371" s="289" t="s">
        <v>245</v>
      </c>
      <c r="B371" s="290"/>
      <c r="C371" s="291"/>
      <c r="D371" s="291"/>
      <c r="E371" s="292"/>
      <c r="F371" s="293"/>
    </row>
    <row r="372" spans="1:6">
      <c r="A372" s="347" t="s">
        <v>274</v>
      </c>
      <c r="B372" s="348"/>
      <c r="C372" s="348"/>
      <c r="D372" s="348"/>
      <c r="E372" s="348"/>
      <c r="F372" s="349"/>
    </row>
    <row r="373" spans="1:6">
      <c r="A373" s="239" t="s">
        <v>1</v>
      </c>
      <c r="B373" s="240"/>
      <c r="C373" s="294"/>
      <c r="D373" s="294"/>
      <c r="E373" s="294"/>
      <c r="F373" s="295"/>
    </row>
    <row r="374" spans="1:6">
      <c r="A374" s="256"/>
      <c r="B374" s="246"/>
      <c r="C374" s="246"/>
      <c r="D374" s="246"/>
      <c r="E374" s="246"/>
      <c r="F374" s="247"/>
    </row>
    <row r="375" spans="1:6">
      <c r="A375" s="244" t="s">
        <v>42</v>
      </c>
      <c r="B375" s="245"/>
      <c r="C375" s="248" t="s">
        <v>43</v>
      </c>
      <c r="D375" s="248" t="s">
        <v>44</v>
      </c>
      <c r="E375" s="248" t="s">
        <v>45</v>
      </c>
      <c r="F375" s="249" t="s">
        <v>46</v>
      </c>
    </row>
    <row r="376" spans="1:6">
      <c r="A376" s="336" t="s">
        <v>184</v>
      </c>
      <c r="B376" s="337"/>
      <c r="C376" s="248" t="s">
        <v>47</v>
      </c>
      <c r="D376" s="251">
        <v>1.5</v>
      </c>
      <c r="E376" s="255">
        <v>6.41</v>
      </c>
      <c r="F376" s="250">
        <f>D376*E376</f>
        <v>9.6150000000000002</v>
      </c>
    </row>
    <row r="377" spans="1:6">
      <c r="A377" s="338" t="s">
        <v>162</v>
      </c>
      <c r="B377" s="339"/>
      <c r="C377" s="248" t="s">
        <v>47</v>
      </c>
      <c r="D377" s="251">
        <v>2</v>
      </c>
      <c r="E377" s="255">
        <v>4.54</v>
      </c>
      <c r="F377" s="250">
        <f>D377*E377</f>
        <v>9.08</v>
      </c>
    </row>
    <row r="378" spans="1:6">
      <c r="A378" s="301"/>
      <c r="B378" s="245"/>
      <c r="C378" s="248"/>
      <c r="D378" s="255"/>
      <c r="E378" s="255"/>
      <c r="F378" s="250"/>
    </row>
    <row r="379" spans="1:6">
      <c r="A379" s="244"/>
      <c r="B379" s="245" t="s">
        <v>48</v>
      </c>
      <c r="C379" s="246" t="s">
        <v>49</v>
      </c>
      <c r="D379" s="246" t="s">
        <v>49</v>
      </c>
      <c r="E379" s="246" t="s">
        <v>49</v>
      </c>
      <c r="F379" s="250">
        <f>SUM(F376:F378)</f>
        <v>18.695</v>
      </c>
    </row>
    <row r="380" spans="1:6">
      <c r="A380" s="244" t="s">
        <v>50</v>
      </c>
      <c r="B380" s="245"/>
      <c r="C380" s="252"/>
      <c r="D380" s="246" t="s">
        <v>49</v>
      </c>
      <c r="E380" s="296">
        <f>D16</f>
        <v>0.87290000000000001</v>
      </c>
      <c r="F380" s="250">
        <f>ROUND((F379*E380),2)</f>
        <v>16.32</v>
      </c>
    </row>
    <row r="381" spans="1:6">
      <c r="A381" s="244" t="s">
        <v>51</v>
      </c>
      <c r="B381" s="245"/>
      <c r="C381" s="246" t="s">
        <v>49</v>
      </c>
      <c r="D381" s="246" t="s">
        <v>49</v>
      </c>
      <c r="E381" s="246" t="s">
        <v>49</v>
      </c>
      <c r="F381" s="250">
        <f>F379+F380</f>
        <v>35.015000000000001</v>
      </c>
    </row>
    <row r="382" spans="1:6">
      <c r="A382" s="244" t="s">
        <v>52</v>
      </c>
      <c r="B382" s="245"/>
      <c r="C382" s="248" t="s">
        <v>43</v>
      </c>
      <c r="D382" s="248" t="s">
        <v>44</v>
      </c>
      <c r="E382" s="248" t="s">
        <v>45</v>
      </c>
      <c r="F382" s="249" t="s">
        <v>46</v>
      </c>
    </row>
    <row r="383" spans="1:6">
      <c r="A383" s="338" t="s">
        <v>243</v>
      </c>
      <c r="B383" s="339"/>
      <c r="C383" s="248" t="s">
        <v>60</v>
      </c>
      <c r="D383" s="288">
        <v>1.05</v>
      </c>
      <c r="E383" s="255">
        <v>1587.93</v>
      </c>
      <c r="F383" s="250">
        <f>D383*E383</f>
        <v>1667.3265000000001</v>
      </c>
    </row>
    <row r="384" spans="1:6">
      <c r="A384" s="301"/>
      <c r="B384" s="245"/>
      <c r="C384" s="248"/>
      <c r="D384" s="254"/>
      <c r="E384" s="255"/>
      <c r="F384" s="250"/>
    </row>
    <row r="385" spans="1:6">
      <c r="A385" s="301"/>
      <c r="B385" s="245"/>
      <c r="C385" s="248"/>
      <c r="D385" s="254"/>
      <c r="E385" s="255"/>
      <c r="F385" s="250"/>
    </row>
    <row r="386" spans="1:6">
      <c r="A386" s="244"/>
      <c r="B386" s="245" t="s">
        <v>48</v>
      </c>
      <c r="C386" s="246" t="s">
        <v>49</v>
      </c>
      <c r="D386" s="246" t="s">
        <v>49</v>
      </c>
      <c r="E386" s="255" t="s">
        <v>49</v>
      </c>
      <c r="F386" s="250">
        <f>SUM(F383:F385)</f>
        <v>1667.3265000000001</v>
      </c>
    </row>
    <row r="387" spans="1:6">
      <c r="A387" s="256"/>
      <c r="B387" s="257" t="s">
        <v>53</v>
      </c>
      <c r="C387" s="246" t="s">
        <v>49</v>
      </c>
      <c r="D387" s="246" t="s">
        <v>49</v>
      </c>
      <c r="E387" s="246" t="s">
        <v>49</v>
      </c>
      <c r="F387" s="250">
        <f>F381+F386</f>
        <v>1702.3415000000002</v>
      </c>
    </row>
    <row r="388" spans="1:6">
      <c r="A388" s="256"/>
      <c r="B388" s="257" t="s">
        <v>54</v>
      </c>
      <c r="C388" s="246" t="s">
        <v>49</v>
      </c>
      <c r="D388" s="246" t="s">
        <v>49</v>
      </c>
      <c r="E388" s="296">
        <f>D15</f>
        <v>0.2747</v>
      </c>
      <c r="F388" s="250">
        <f>ROUND((F387*E388),2)</f>
        <v>467.63</v>
      </c>
    </row>
    <row r="389" spans="1:6">
      <c r="A389" s="258"/>
      <c r="B389" s="259" t="s">
        <v>55</v>
      </c>
      <c r="C389" s="260" t="s">
        <v>49</v>
      </c>
      <c r="D389" s="260" t="s">
        <v>49</v>
      </c>
      <c r="E389" s="261"/>
      <c r="F389" s="262">
        <f>SUM(F387:F388)</f>
        <v>2169.9715000000001</v>
      </c>
    </row>
    <row r="391" spans="1:6">
      <c r="A391" s="289" t="s">
        <v>254</v>
      </c>
      <c r="B391" s="290"/>
      <c r="C391" s="291"/>
      <c r="D391" s="291"/>
      <c r="E391" s="292"/>
      <c r="F391" s="293"/>
    </row>
    <row r="392" spans="1:6">
      <c r="A392" s="347" t="s">
        <v>26</v>
      </c>
      <c r="B392" s="348"/>
      <c r="C392" s="348"/>
      <c r="D392" s="348"/>
      <c r="E392" s="348"/>
      <c r="F392" s="349"/>
    </row>
    <row r="393" spans="1:6">
      <c r="A393" s="239" t="s">
        <v>62</v>
      </c>
      <c r="B393" s="240"/>
      <c r="C393" s="294"/>
      <c r="D393" s="294"/>
      <c r="E393" s="294"/>
      <c r="F393" s="295"/>
    </row>
    <row r="394" spans="1:6">
      <c r="A394" s="256"/>
      <c r="B394" s="246"/>
      <c r="C394" s="246"/>
      <c r="D394" s="246"/>
      <c r="E394" s="246"/>
      <c r="F394" s="247"/>
    </row>
    <row r="395" spans="1:6">
      <c r="A395" s="244" t="s">
        <v>42</v>
      </c>
      <c r="B395" s="245"/>
      <c r="C395" s="248" t="s">
        <v>43</v>
      </c>
      <c r="D395" s="248" t="s">
        <v>44</v>
      </c>
      <c r="E395" s="248" t="s">
        <v>45</v>
      </c>
      <c r="F395" s="249" t="s">
        <v>46</v>
      </c>
    </row>
    <row r="396" spans="1:6">
      <c r="A396" s="336" t="s">
        <v>184</v>
      </c>
      <c r="B396" s="337"/>
      <c r="C396" s="248" t="s">
        <v>47</v>
      </c>
      <c r="D396" s="251">
        <v>0.1</v>
      </c>
      <c r="E396" s="255">
        <v>6.41</v>
      </c>
      <c r="F396" s="250">
        <f>ROUND((D396*E396),2)</f>
        <v>0.64</v>
      </c>
    </row>
    <row r="397" spans="1:6">
      <c r="A397" s="338" t="s">
        <v>162</v>
      </c>
      <c r="B397" s="339"/>
      <c r="C397" s="248" t="s">
        <v>47</v>
      </c>
      <c r="D397" s="251">
        <f>10*0.005+0.1</f>
        <v>0.15000000000000002</v>
      </c>
      <c r="E397" s="255">
        <v>4.54</v>
      </c>
      <c r="F397" s="250">
        <f>ROUND((D397*E397),2)</f>
        <v>0.68</v>
      </c>
    </row>
    <row r="398" spans="1:6">
      <c r="A398" s="244"/>
      <c r="B398" s="245" t="s">
        <v>48</v>
      </c>
      <c r="C398" s="246" t="s">
        <v>49</v>
      </c>
      <c r="D398" s="246" t="s">
        <v>49</v>
      </c>
      <c r="E398" s="246" t="s">
        <v>49</v>
      </c>
      <c r="F398" s="250">
        <f>SUM(F396:F397)</f>
        <v>1.32</v>
      </c>
    </row>
    <row r="399" spans="1:6">
      <c r="A399" s="244" t="s">
        <v>50</v>
      </c>
      <c r="B399" s="245"/>
      <c r="C399" s="252"/>
      <c r="D399" s="246" t="s">
        <v>49</v>
      </c>
      <c r="E399" s="253">
        <f>D16</f>
        <v>0.87290000000000001</v>
      </c>
      <c r="F399" s="250">
        <f>ROUND((F398*E399),2)</f>
        <v>1.1499999999999999</v>
      </c>
    </row>
    <row r="400" spans="1:6">
      <c r="A400" s="244" t="s">
        <v>51</v>
      </c>
      <c r="B400" s="245"/>
      <c r="C400" s="246" t="s">
        <v>49</v>
      </c>
      <c r="D400" s="246" t="s">
        <v>49</v>
      </c>
      <c r="E400" s="246" t="s">
        <v>49</v>
      </c>
      <c r="F400" s="250">
        <f>F398+F399</f>
        <v>2.4699999999999998</v>
      </c>
    </row>
    <row r="401" spans="1:6">
      <c r="A401" s="244" t="s">
        <v>52</v>
      </c>
      <c r="B401" s="245"/>
      <c r="C401" s="248" t="s">
        <v>43</v>
      </c>
      <c r="D401" s="248" t="s">
        <v>44</v>
      </c>
      <c r="E401" s="248" t="s">
        <v>45</v>
      </c>
      <c r="F401" s="249" t="s">
        <v>46</v>
      </c>
    </row>
    <row r="402" spans="1:6">
      <c r="A402" s="301" t="s">
        <v>255</v>
      </c>
      <c r="B402" s="245"/>
      <c r="C402" s="248" t="s">
        <v>60</v>
      </c>
      <c r="D402" s="288">
        <f>1.216*0.005</f>
        <v>6.0800000000000003E-3</v>
      </c>
      <c r="E402" s="255">
        <v>85</v>
      </c>
      <c r="F402" s="250">
        <f>ROUND((D402*E402),2)</f>
        <v>0.52</v>
      </c>
    </row>
    <row r="403" spans="1:6">
      <c r="A403" s="301" t="s">
        <v>256</v>
      </c>
      <c r="B403" s="245"/>
      <c r="C403" s="248" t="s">
        <v>24</v>
      </c>
      <c r="D403" s="288">
        <f>0.005*365</f>
        <v>1.825</v>
      </c>
      <c r="E403" s="255">
        <v>0.52</v>
      </c>
      <c r="F403" s="250">
        <f>ROUND((D403*E403),2)</f>
        <v>0.95</v>
      </c>
    </row>
    <row r="404" spans="1:6">
      <c r="A404" s="244"/>
      <c r="B404" s="245" t="s">
        <v>48</v>
      </c>
      <c r="C404" s="246" t="s">
        <v>49</v>
      </c>
      <c r="D404" s="246" t="s">
        <v>49</v>
      </c>
      <c r="E404" s="255" t="s">
        <v>49</v>
      </c>
      <c r="F404" s="250">
        <f>SUM(F402:F403)</f>
        <v>1.47</v>
      </c>
    </row>
    <row r="405" spans="1:6">
      <c r="A405" s="256"/>
      <c r="B405" s="257" t="s">
        <v>53</v>
      </c>
      <c r="C405" s="246" t="s">
        <v>49</v>
      </c>
      <c r="D405" s="246" t="s">
        <v>49</v>
      </c>
      <c r="E405" s="246" t="s">
        <v>49</v>
      </c>
      <c r="F405" s="250">
        <f>F400+F404</f>
        <v>3.9399999999999995</v>
      </c>
    </row>
    <row r="406" spans="1:6">
      <c r="A406" s="256"/>
      <c r="B406" s="257" t="s">
        <v>54</v>
      </c>
      <c r="C406" s="246" t="s">
        <v>49</v>
      </c>
      <c r="D406" s="246" t="s">
        <v>49</v>
      </c>
      <c r="E406" s="253">
        <f>D15</f>
        <v>0.2747</v>
      </c>
      <c r="F406" s="250">
        <f>ROUND((F405*E406),2)</f>
        <v>1.08</v>
      </c>
    </row>
    <row r="407" spans="1:6">
      <c r="A407" s="258"/>
      <c r="B407" s="259" t="s">
        <v>55</v>
      </c>
      <c r="C407" s="260" t="s">
        <v>49</v>
      </c>
      <c r="D407" s="260" t="s">
        <v>49</v>
      </c>
      <c r="E407" s="261"/>
      <c r="F407" s="262">
        <f>SUM(F405:F406)</f>
        <v>5.0199999999999996</v>
      </c>
    </row>
    <row r="409" spans="1:6">
      <c r="A409" s="289" t="s">
        <v>257</v>
      </c>
      <c r="B409" s="290"/>
      <c r="C409" s="291"/>
      <c r="D409" s="291"/>
      <c r="E409" s="292"/>
      <c r="F409" s="293"/>
    </row>
    <row r="410" spans="1:6">
      <c r="A410" s="347" t="s">
        <v>27</v>
      </c>
      <c r="B410" s="348"/>
      <c r="C410" s="348"/>
      <c r="D410" s="348"/>
      <c r="E410" s="348"/>
      <c r="F410" s="349"/>
    </row>
    <row r="411" spans="1:6">
      <c r="A411" s="239" t="s">
        <v>62</v>
      </c>
      <c r="B411" s="240"/>
      <c r="C411" s="294"/>
      <c r="D411" s="294"/>
      <c r="E411" s="294"/>
      <c r="F411" s="295"/>
    </row>
    <row r="412" spans="1:6">
      <c r="A412" s="256"/>
      <c r="B412" s="246"/>
      <c r="C412" s="246"/>
      <c r="D412" s="246"/>
      <c r="E412" s="246"/>
      <c r="F412" s="247"/>
    </row>
    <row r="413" spans="1:6">
      <c r="A413" s="244" t="s">
        <v>42</v>
      </c>
      <c r="B413" s="245"/>
      <c r="C413" s="248" t="s">
        <v>43</v>
      </c>
      <c r="D413" s="248" t="s">
        <v>44</v>
      </c>
      <c r="E413" s="248" t="s">
        <v>45</v>
      </c>
      <c r="F413" s="249" t="s">
        <v>46</v>
      </c>
    </row>
    <row r="414" spans="1:6">
      <c r="A414" s="336" t="s">
        <v>184</v>
      </c>
      <c r="B414" s="337"/>
      <c r="C414" s="248" t="s">
        <v>47</v>
      </c>
      <c r="D414" s="251">
        <v>0.6</v>
      </c>
      <c r="E414" s="255">
        <v>6.41</v>
      </c>
      <c r="F414" s="250">
        <f>ROUND((D414*E414),2)</f>
        <v>3.85</v>
      </c>
    </row>
    <row r="415" spans="1:6">
      <c r="A415" s="338" t="s">
        <v>162</v>
      </c>
      <c r="B415" s="339"/>
      <c r="C415" s="248" t="s">
        <v>47</v>
      </c>
      <c r="D415" s="251">
        <f>0.02*10+0.6</f>
        <v>0.8</v>
      </c>
      <c r="E415" s="255">
        <v>4.54</v>
      </c>
      <c r="F415" s="250">
        <f>ROUND((D415*E415),2)</f>
        <v>3.63</v>
      </c>
    </row>
    <row r="416" spans="1:6">
      <c r="A416" s="244"/>
      <c r="B416" s="245" t="s">
        <v>48</v>
      </c>
      <c r="C416" s="246" t="s">
        <v>49</v>
      </c>
      <c r="D416" s="246" t="s">
        <v>49</v>
      </c>
      <c r="E416" s="246" t="s">
        <v>49</v>
      </c>
      <c r="F416" s="250">
        <f>SUM(F414:F415)</f>
        <v>7.48</v>
      </c>
    </row>
    <row r="417" spans="1:6">
      <c r="A417" s="244" t="s">
        <v>50</v>
      </c>
      <c r="B417" s="245"/>
      <c r="C417" s="252"/>
      <c r="D417" s="246" t="s">
        <v>49</v>
      </c>
      <c r="E417" s="296">
        <f>D16</f>
        <v>0.87290000000000001</v>
      </c>
      <c r="F417" s="250">
        <f>ROUND((F416*E417),2)</f>
        <v>6.53</v>
      </c>
    </row>
    <row r="418" spans="1:6">
      <c r="A418" s="244" t="s">
        <v>51</v>
      </c>
      <c r="B418" s="245"/>
      <c r="C418" s="246" t="s">
        <v>49</v>
      </c>
      <c r="D418" s="246" t="s">
        <v>49</v>
      </c>
      <c r="E418" s="246" t="s">
        <v>49</v>
      </c>
      <c r="F418" s="250">
        <f>F416+F417</f>
        <v>14.010000000000002</v>
      </c>
    </row>
    <row r="419" spans="1:6">
      <c r="A419" s="244" t="s">
        <v>52</v>
      </c>
      <c r="B419" s="245"/>
      <c r="C419" s="248" t="s">
        <v>43</v>
      </c>
      <c r="D419" s="248" t="s">
        <v>44</v>
      </c>
      <c r="E419" s="248" t="s">
        <v>45</v>
      </c>
      <c r="F419" s="249" t="s">
        <v>46</v>
      </c>
    </row>
    <row r="420" spans="1:6">
      <c r="A420" s="301" t="s">
        <v>255</v>
      </c>
      <c r="B420" s="245"/>
      <c r="C420" s="248" t="s">
        <v>60</v>
      </c>
      <c r="D420" s="254">
        <f>1.216*0.02</f>
        <v>2.4320000000000001E-2</v>
      </c>
      <c r="E420" s="255">
        <v>85</v>
      </c>
      <c r="F420" s="250">
        <f>ROUND((D420*E420),2)</f>
        <v>2.0699999999999998</v>
      </c>
    </row>
    <row r="421" spans="1:6">
      <c r="A421" s="301" t="s">
        <v>256</v>
      </c>
      <c r="B421" s="245"/>
      <c r="C421" s="248" t="s">
        <v>24</v>
      </c>
      <c r="D421" s="254">
        <f>0.02*182</f>
        <v>3.64</v>
      </c>
      <c r="E421" s="255">
        <v>0.52</v>
      </c>
      <c r="F421" s="250">
        <f>ROUND((D421*E421),2)</f>
        <v>1.89</v>
      </c>
    </row>
    <row r="422" spans="1:6">
      <c r="A422" s="301" t="s">
        <v>258</v>
      </c>
      <c r="B422" s="245"/>
      <c r="C422" s="248" t="s">
        <v>24</v>
      </c>
      <c r="D422" s="254">
        <f>0.02*182</f>
        <v>3.64</v>
      </c>
      <c r="E422" s="255">
        <v>0.67</v>
      </c>
      <c r="F422" s="250">
        <f>ROUND((D422*E422),2)</f>
        <v>2.44</v>
      </c>
    </row>
    <row r="423" spans="1:6">
      <c r="A423" s="244"/>
      <c r="B423" s="245" t="s">
        <v>48</v>
      </c>
      <c r="C423" s="246" t="s">
        <v>49</v>
      </c>
      <c r="D423" s="246" t="s">
        <v>49</v>
      </c>
      <c r="E423" s="255" t="s">
        <v>49</v>
      </c>
      <c r="F423" s="250">
        <f>SUM(F420:F422)</f>
        <v>6.4</v>
      </c>
    </row>
    <row r="424" spans="1:6">
      <c r="A424" s="256"/>
      <c r="B424" s="257" t="s">
        <v>53</v>
      </c>
      <c r="C424" s="246" t="s">
        <v>49</v>
      </c>
      <c r="D424" s="246" t="s">
        <v>49</v>
      </c>
      <c r="E424" s="246" t="s">
        <v>49</v>
      </c>
      <c r="F424" s="250">
        <f>F418+F423</f>
        <v>20.410000000000004</v>
      </c>
    </row>
    <row r="425" spans="1:6">
      <c r="A425" s="256"/>
      <c r="B425" s="257" t="s">
        <v>54</v>
      </c>
      <c r="C425" s="246" t="s">
        <v>49</v>
      </c>
      <c r="D425" s="246" t="s">
        <v>49</v>
      </c>
      <c r="E425" s="296">
        <f>D15</f>
        <v>0.2747</v>
      </c>
      <c r="F425" s="250">
        <f>ROUND((F424*E425),2)</f>
        <v>5.61</v>
      </c>
    </row>
    <row r="426" spans="1:6">
      <c r="A426" s="258"/>
      <c r="B426" s="259" t="s">
        <v>55</v>
      </c>
      <c r="C426" s="260" t="s">
        <v>49</v>
      </c>
      <c r="D426" s="260" t="s">
        <v>49</v>
      </c>
      <c r="E426" s="261"/>
      <c r="F426" s="262">
        <f>SUM(F424:F425)</f>
        <v>26.020000000000003</v>
      </c>
    </row>
    <row r="428" spans="1:6">
      <c r="A428" s="289" t="s">
        <v>260</v>
      </c>
      <c r="B428" s="290"/>
      <c r="C428" s="291"/>
      <c r="D428" s="291"/>
      <c r="E428" s="292"/>
      <c r="F428" s="293"/>
    </row>
    <row r="429" spans="1:6" ht="27" customHeight="1">
      <c r="A429" s="368" t="s">
        <v>259</v>
      </c>
      <c r="B429" s="369"/>
      <c r="C429" s="369"/>
      <c r="D429" s="369"/>
      <c r="E429" s="369"/>
      <c r="F429" s="370"/>
    </row>
    <row r="430" spans="1:6">
      <c r="A430" s="239" t="s">
        <v>62</v>
      </c>
      <c r="B430" s="240"/>
      <c r="C430" s="294"/>
      <c r="D430" s="294"/>
      <c r="E430" s="294"/>
      <c r="F430" s="295"/>
    </row>
    <row r="431" spans="1:6">
      <c r="A431" s="256"/>
      <c r="B431" s="246"/>
      <c r="C431" s="246"/>
      <c r="D431" s="246"/>
      <c r="E431" s="246"/>
      <c r="F431" s="247"/>
    </row>
    <row r="432" spans="1:6">
      <c r="A432" s="244" t="s">
        <v>42</v>
      </c>
      <c r="B432" s="245"/>
      <c r="C432" s="248" t="s">
        <v>43</v>
      </c>
      <c r="D432" s="248" t="s">
        <v>44</v>
      </c>
      <c r="E432" s="248" t="s">
        <v>45</v>
      </c>
      <c r="F432" s="249" t="s">
        <v>46</v>
      </c>
    </row>
    <row r="433" spans="1:6">
      <c r="A433" s="336" t="s">
        <v>184</v>
      </c>
      <c r="B433" s="337"/>
      <c r="C433" s="248" t="s">
        <v>47</v>
      </c>
      <c r="D433" s="255">
        <v>0.2</v>
      </c>
      <c r="E433" s="255">
        <v>6.41</v>
      </c>
      <c r="F433" s="250">
        <f>ROUND((D433*E433),2)</f>
        <v>1.28</v>
      </c>
    </row>
    <row r="434" spans="1:6">
      <c r="A434" s="338" t="s">
        <v>162</v>
      </c>
      <c r="B434" s="339"/>
      <c r="C434" s="248" t="s">
        <v>47</v>
      </c>
      <c r="D434" s="255">
        <f>0.02*10+0.2</f>
        <v>0.4</v>
      </c>
      <c r="E434" s="255">
        <v>4.54</v>
      </c>
      <c r="F434" s="250">
        <f>ROUND((D434*E434),2)</f>
        <v>1.82</v>
      </c>
    </row>
    <row r="435" spans="1:6">
      <c r="A435" s="244"/>
      <c r="B435" s="245" t="s">
        <v>48</v>
      </c>
      <c r="C435" s="246" t="s">
        <v>49</v>
      </c>
      <c r="D435" s="246" t="s">
        <v>49</v>
      </c>
      <c r="E435" s="246" t="s">
        <v>49</v>
      </c>
      <c r="F435" s="250">
        <f>SUM(F433:F434)</f>
        <v>3.1</v>
      </c>
    </row>
    <row r="436" spans="1:6">
      <c r="A436" s="244" t="s">
        <v>50</v>
      </c>
      <c r="B436" s="245"/>
      <c r="C436" s="252"/>
      <c r="D436" s="246" t="s">
        <v>49</v>
      </c>
      <c r="E436" s="253">
        <f>D16</f>
        <v>0.87290000000000001</v>
      </c>
      <c r="F436" s="250">
        <f>ROUND((F435*E436),2)</f>
        <v>2.71</v>
      </c>
    </row>
    <row r="437" spans="1:6">
      <c r="A437" s="244" t="s">
        <v>51</v>
      </c>
      <c r="B437" s="245"/>
      <c r="C437" s="246" t="s">
        <v>49</v>
      </c>
      <c r="D437" s="246" t="s">
        <v>49</v>
      </c>
      <c r="E437" s="246" t="s">
        <v>49</v>
      </c>
      <c r="F437" s="250">
        <f>F435+F436</f>
        <v>5.8100000000000005</v>
      </c>
    </row>
    <row r="438" spans="1:6">
      <c r="A438" s="244" t="s">
        <v>52</v>
      </c>
      <c r="B438" s="245"/>
      <c r="C438" s="248" t="s">
        <v>43</v>
      </c>
      <c r="D438" s="248" t="s">
        <v>44</v>
      </c>
      <c r="E438" s="248" t="s">
        <v>45</v>
      </c>
      <c r="F438" s="249" t="s">
        <v>46</v>
      </c>
    </row>
    <row r="439" spans="1:6">
      <c r="A439" s="301" t="s">
        <v>255</v>
      </c>
      <c r="B439" s="245"/>
      <c r="C439" s="248" t="s">
        <v>60</v>
      </c>
      <c r="D439" s="288">
        <f>1.216*0.02</f>
        <v>2.4320000000000001E-2</v>
      </c>
      <c r="E439" s="255">
        <v>85</v>
      </c>
      <c r="F439" s="250">
        <f>ROUND((D439*E439),2)</f>
        <v>2.0699999999999998</v>
      </c>
    </row>
    <row r="440" spans="1:6">
      <c r="A440" s="301" t="s">
        <v>256</v>
      </c>
      <c r="B440" s="245"/>
      <c r="C440" s="248" t="s">
        <v>24</v>
      </c>
      <c r="D440" s="288">
        <f>0.02*292</f>
        <v>5.84</v>
      </c>
      <c r="E440" s="255">
        <v>0.52</v>
      </c>
      <c r="F440" s="250">
        <f>ROUND((D440*E440),2)</f>
        <v>3.04</v>
      </c>
    </row>
    <row r="441" spans="1:6">
      <c r="A441" s="244"/>
      <c r="B441" s="245" t="s">
        <v>48</v>
      </c>
      <c r="C441" s="246" t="s">
        <v>49</v>
      </c>
      <c r="D441" s="246" t="s">
        <v>49</v>
      </c>
      <c r="E441" s="255" t="s">
        <v>49</v>
      </c>
      <c r="F441" s="250">
        <f>SUM(F439:F440)</f>
        <v>5.1099999999999994</v>
      </c>
    </row>
    <row r="442" spans="1:6">
      <c r="A442" s="256"/>
      <c r="B442" s="257" t="s">
        <v>53</v>
      </c>
      <c r="C442" s="246" t="s">
        <v>49</v>
      </c>
      <c r="D442" s="246" t="s">
        <v>49</v>
      </c>
      <c r="E442" s="246" t="s">
        <v>49</v>
      </c>
      <c r="F442" s="250">
        <f>F437+F441</f>
        <v>10.92</v>
      </c>
    </row>
    <row r="443" spans="1:6">
      <c r="A443" s="256"/>
      <c r="B443" s="257" t="s">
        <v>54</v>
      </c>
      <c r="C443" s="246" t="s">
        <v>49</v>
      </c>
      <c r="D443" s="246" t="s">
        <v>49</v>
      </c>
      <c r="E443" s="253">
        <f>D15</f>
        <v>0.2747</v>
      </c>
      <c r="F443" s="250">
        <f>ROUND((F442*E443),2)</f>
        <v>3</v>
      </c>
    </row>
    <row r="444" spans="1:6">
      <c r="A444" s="258"/>
      <c r="B444" s="259" t="s">
        <v>55</v>
      </c>
      <c r="C444" s="260" t="s">
        <v>49</v>
      </c>
      <c r="D444" s="260" t="s">
        <v>49</v>
      </c>
      <c r="E444" s="261"/>
      <c r="F444" s="262">
        <f>SUM(F442:F443)</f>
        <v>13.92</v>
      </c>
    </row>
    <row r="446" spans="1:6">
      <c r="A446" s="289" t="s">
        <v>262</v>
      </c>
      <c r="B446" s="290"/>
      <c r="C446" s="291"/>
      <c r="D446" s="291"/>
      <c r="E446" s="292"/>
      <c r="F446" s="293"/>
    </row>
    <row r="447" spans="1:6" ht="26.25" customHeight="1">
      <c r="A447" s="368" t="s">
        <v>57</v>
      </c>
      <c r="B447" s="369"/>
      <c r="C447" s="369"/>
      <c r="D447" s="369"/>
      <c r="E447" s="369"/>
      <c r="F447" s="370"/>
    </row>
    <row r="448" spans="1:6">
      <c r="A448" s="239" t="s">
        <v>62</v>
      </c>
      <c r="B448" s="240"/>
      <c r="C448" s="294"/>
      <c r="D448" s="294"/>
      <c r="E448" s="294"/>
      <c r="F448" s="295"/>
    </row>
    <row r="449" spans="1:6">
      <c r="A449" s="256"/>
      <c r="B449" s="246"/>
      <c r="C449" s="246"/>
      <c r="D449" s="246"/>
      <c r="E449" s="246"/>
      <c r="F449" s="247"/>
    </row>
    <row r="450" spans="1:6">
      <c r="A450" s="244" t="s">
        <v>42</v>
      </c>
      <c r="B450" s="245"/>
      <c r="C450" s="248" t="s">
        <v>43</v>
      </c>
      <c r="D450" s="248" t="s">
        <v>44</v>
      </c>
      <c r="E450" s="248" t="s">
        <v>45</v>
      </c>
      <c r="F450" s="249" t="s">
        <v>46</v>
      </c>
    </row>
    <row r="451" spans="1:6">
      <c r="A451" s="336" t="s">
        <v>184</v>
      </c>
      <c r="B451" s="337"/>
      <c r="C451" s="248" t="s">
        <v>47</v>
      </c>
      <c r="D451" s="251">
        <v>0.3</v>
      </c>
      <c r="E451" s="255">
        <v>6.41</v>
      </c>
      <c r="F451" s="250">
        <f>ROUND((D451*E451),2)</f>
        <v>1.92</v>
      </c>
    </row>
    <row r="452" spans="1:6">
      <c r="A452" s="338" t="s">
        <v>162</v>
      </c>
      <c r="B452" s="339"/>
      <c r="C452" s="248" t="s">
        <v>47</v>
      </c>
      <c r="D452" s="251">
        <v>0.6</v>
      </c>
      <c r="E452" s="255">
        <v>4.54</v>
      </c>
      <c r="F452" s="250">
        <f>ROUND((D452*E452),2)</f>
        <v>2.72</v>
      </c>
    </row>
    <row r="453" spans="1:6">
      <c r="A453" s="244"/>
      <c r="B453" s="245" t="s">
        <v>48</v>
      </c>
      <c r="C453" s="246" t="s">
        <v>49</v>
      </c>
      <c r="D453" s="246" t="s">
        <v>49</v>
      </c>
      <c r="E453" s="246" t="s">
        <v>49</v>
      </c>
      <c r="F453" s="250">
        <f>SUM(F451:F452)</f>
        <v>4.6400000000000006</v>
      </c>
    </row>
    <row r="454" spans="1:6">
      <c r="A454" s="244" t="s">
        <v>50</v>
      </c>
      <c r="B454" s="245"/>
      <c r="C454" s="252"/>
      <c r="D454" s="246" t="s">
        <v>49</v>
      </c>
      <c r="E454" s="253">
        <f>D16</f>
        <v>0.87290000000000001</v>
      </c>
      <c r="F454" s="250">
        <f>ROUND((F453*E454),2)</f>
        <v>4.05</v>
      </c>
    </row>
    <row r="455" spans="1:6">
      <c r="A455" s="244" t="s">
        <v>51</v>
      </c>
      <c r="B455" s="245"/>
      <c r="C455" s="246" t="s">
        <v>49</v>
      </c>
      <c r="D455" s="246" t="s">
        <v>49</v>
      </c>
      <c r="E455" s="246" t="s">
        <v>49</v>
      </c>
      <c r="F455" s="250">
        <f>F453+F454</f>
        <v>8.6900000000000013</v>
      </c>
    </row>
    <row r="456" spans="1:6">
      <c r="A456" s="244" t="s">
        <v>52</v>
      </c>
      <c r="B456" s="245"/>
      <c r="C456" s="248" t="s">
        <v>43</v>
      </c>
      <c r="D456" s="248" t="s">
        <v>44</v>
      </c>
      <c r="E456" s="248" t="s">
        <v>45</v>
      </c>
      <c r="F456" s="249" t="s">
        <v>46</v>
      </c>
    </row>
    <row r="457" spans="1:6">
      <c r="A457" s="301" t="s">
        <v>255</v>
      </c>
      <c r="B457" s="245"/>
      <c r="C457" s="248" t="s">
        <v>60</v>
      </c>
      <c r="D457" s="288">
        <f>1.216*0.03</f>
        <v>3.6479999999999999E-2</v>
      </c>
      <c r="E457" s="255">
        <v>85</v>
      </c>
      <c r="F457" s="250">
        <f>ROUND((D457*E457),2)</f>
        <v>3.1</v>
      </c>
    </row>
    <row r="458" spans="1:6">
      <c r="A458" s="301" t="s">
        <v>256</v>
      </c>
      <c r="B458" s="245"/>
      <c r="C458" s="248" t="s">
        <v>24</v>
      </c>
      <c r="D458" s="288">
        <f>0.03*365</f>
        <v>10.95</v>
      </c>
      <c r="E458" s="255">
        <v>0.52</v>
      </c>
      <c r="F458" s="250">
        <f>ROUND((D458*E458),2)</f>
        <v>5.69</v>
      </c>
    </row>
    <row r="459" spans="1:6">
      <c r="A459" s="244"/>
      <c r="B459" s="245" t="s">
        <v>48</v>
      </c>
      <c r="C459" s="246" t="s">
        <v>49</v>
      </c>
      <c r="D459" s="246" t="s">
        <v>49</v>
      </c>
      <c r="E459" s="255" t="s">
        <v>49</v>
      </c>
      <c r="F459" s="250">
        <f>SUM(F457:F458)</f>
        <v>8.7900000000000009</v>
      </c>
    </row>
    <row r="460" spans="1:6">
      <c r="A460" s="256"/>
      <c r="B460" s="257" t="s">
        <v>53</v>
      </c>
      <c r="C460" s="246" t="s">
        <v>49</v>
      </c>
      <c r="D460" s="246" t="s">
        <v>49</v>
      </c>
      <c r="E460" s="246" t="s">
        <v>49</v>
      </c>
      <c r="F460" s="250">
        <f>F455+F459</f>
        <v>17.480000000000004</v>
      </c>
    </row>
    <row r="461" spans="1:6">
      <c r="A461" s="256"/>
      <c r="B461" s="257" t="s">
        <v>54</v>
      </c>
      <c r="C461" s="246" t="s">
        <v>49</v>
      </c>
      <c r="D461" s="246" t="s">
        <v>49</v>
      </c>
      <c r="E461" s="253">
        <f>D15</f>
        <v>0.2747</v>
      </c>
      <c r="F461" s="250">
        <f>ROUND((F460*E461),2)</f>
        <v>4.8</v>
      </c>
    </row>
    <row r="462" spans="1:6">
      <c r="A462" s="258"/>
      <c r="B462" s="259" t="s">
        <v>55</v>
      </c>
      <c r="C462" s="260" t="s">
        <v>49</v>
      </c>
      <c r="D462" s="260" t="s">
        <v>49</v>
      </c>
      <c r="E462" s="261"/>
      <c r="F462" s="262">
        <f>SUM(F460:F461)</f>
        <v>22.280000000000005</v>
      </c>
    </row>
    <row r="464" spans="1:6">
      <c r="A464" s="289" t="s">
        <v>263</v>
      </c>
      <c r="B464" s="290"/>
      <c r="C464" s="291"/>
      <c r="D464" s="291"/>
      <c r="E464" s="292"/>
      <c r="F464" s="293"/>
    </row>
    <row r="465" spans="1:6" ht="26.25" customHeight="1">
      <c r="A465" s="347" t="s">
        <v>58</v>
      </c>
      <c r="B465" s="348"/>
      <c r="C465" s="348"/>
      <c r="D465" s="348"/>
      <c r="E465" s="348"/>
      <c r="F465" s="349"/>
    </row>
    <row r="466" spans="1:6">
      <c r="A466" s="239" t="s">
        <v>62</v>
      </c>
      <c r="B466" s="240"/>
      <c r="C466" s="294"/>
      <c r="D466" s="294"/>
      <c r="E466" s="294"/>
      <c r="F466" s="295"/>
    </row>
    <row r="467" spans="1:6">
      <c r="A467" s="256"/>
      <c r="B467" s="246"/>
      <c r="C467" s="246"/>
      <c r="D467" s="246"/>
      <c r="E467" s="246"/>
      <c r="F467" s="247"/>
    </row>
    <row r="468" spans="1:6">
      <c r="A468" s="244" t="s">
        <v>42</v>
      </c>
      <c r="B468" s="245"/>
      <c r="C468" s="248" t="s">
        <v>43</v>
      </c>
      <c r="D468" s="248" t="s">
        <v>44</v>
      </c>
      <c r="E468" s="248" t="s">
        <v>45</v>
      </c>
      <c r="F468" s="249" t="s">
        <v>46</v>
      </c>
    </row>
    <row r="469" spans="1:6">
      <c r="A469" s="336" t="s">
        <v>267</v>
      </c>
      <c r="B469" s="337"/>
      <c r="C469" s="248" t="s">
        <v>47</v>
      </c>
      <c r="D469" s="251">
        <v>1</v>
      </c>
      <c r="E469" s="255">
        <v>6.41</v>
      </c>
      <c r="F469" s="250">
        <f>ROUND((D469*E469),2)</f>
        <v>6.41</v>
      </c>
    </row>
    <row r="470" spans="1:6">
      <c r="A470" s="390" t="s">
        <v>131</v>
      </c>
      <c r="B470" s="391"/>
      <c r="C470" s="248" t="s">
        <v>47</v>
      </c>
      <c r="D470" s="251">
        <v>1.25</v>
      </c>
      <c r="E470" s="255">
        <v>5.05</v>
      </c>
      <c r="F470" s="250">
        <f>ROUND((D470*E470),2)</f>
        <v>6.31</v>
      </c>
    </row>
    <row r="471" spans="1:6">
      <c r="A471" s="244"/>
      <c r="B471" s="245" t="s">
        <v>48</v>
      </c>
      <c r="C471" s="246" t="s">
        <v>49</v>
      </c>
      <c r="D471" s="246" t="s">
        <v>49</v>
      </c>
      <c r="E471" s="246" t="s">
        <v>49</v>
      </c>
      <c r="F471" s="250">
        <f>SUM(F469:F470)</f>
        <v>12.719999999999999</v>
      </c>
    </row>
    <row r="472" spans="1:6">
      <c r="A472" s="244" t="s">
        <v>50</v>
      </c>
      <c r="B472" s="245"/>
      <c r="C472" s="252"/>
      <c r="D472" s="246" t="s">
        <v>49</v>
      </c>
      <c r="E472" s="296">
        <f>D16</f>
        <v>0.87290000000000001</v>
      </c>
      <c r="F472" s="250">
        <f>ROUND((F471*E472),2)</f>
        <v>11.1</v>
      </c>
    </row>
    <row r="473" spans="1:6">
      <c r="A473" s="244" t="s">
        <v>51</v>
      </c>
      <c r="B473" s="245"/>
      <c r="C473" s="246" t="s">
        <v>49</v>
      </c>
      <c r="D473" s="246" t="s">
        <v>49</v>
      </c>
      <c r="E473" s="246" t="s">
        <v>49</v>
      </c>
      <c r="F473" s="250">
        <f>F471+F472</f>
        <v>23.82</v>
      </c>
    </row>
    <row r="474" spans="1:6">
      <c r="A474" s="244" t="s">
        <v>52</v>
      </c>
      <c r="B474" s="245"/>
      <c r="C474" s="248" t="s">
        <v>43</v>
      </c>
      <c r="D474" s="248" t="s">
        <v>44</v>
      </c>
      <c r="E474" s="248" t="s">
        <v>45</v>
      </c>
      <c r="F474" s="249" t="s">
        <v>46</v>
      </c>
    </row>
    <row r="475" spans="1:6">
      <c r="A475" s="301" t="s">
        <v>264</v>
      </c>
      <c r="B475" s="245"/>
      <c r="C475" s="248" t="s">
        <v>59</v>
      </c>
      <c r="D475" s="288">
        <v>1.1000000000000001</v>
      </c>
      <c r="E475" s="255">
        <v>42.4</v>
      </c>
      <c r="F475" s="250">
        <f>ROUND((D475*E475),2)</f>
        <v>46.64</v>
      </c>
    </row>
    <row r="476" spans="1:6">
      <c r="A476" s="301" t="s">
        <v>265</v>
      </c>
      <c r="B476" s="245"/>
      <c r="C476" s="248" t="s">
        <v>24</v>
      </c>
      <c r="D476" s="288">
        <v>0.32500000000000001</v>
      </c>
      <c r="E476" s="255">
        <v>7.73</v>
      </c>
      <c r="F476" s="250">
        <f>ROUND((D476*E476),2)</f>
        <v>2.5099999999999998</v>
      </c>
    </row>
    <row r="477" spans="1:6">
      <c r="A477" s="244"/>
      <c r="B477" s="245" t="s">
        <v>48</v>
      </c>
      <c r="C477" s="246" t="s">
        <v>49</v>
      </c>
      <c r="D477" s="246" t="s">
        <v>49</v>
      </c>
      <c r="E477" s="255" t="s">
        <v>49</v>
      </c>
      <c r="F477" s="250">
        <f>SUM(F475:F476)</f>
        <v>49.15</v>
      </c>
    </row>
    <row r="478" spans="1:6">
      <c r="A478" s="256"/>
      <c r="B478" s="257" t="s">
        <v>53</v>
      </c>
      <c r="C478" s="246" t="s">
        <v>49</v>
      </c>
      <c r="D478" s="246" t="s">
        <v>49</v>
      </c>
      <c r="E478" s="246" t="s">
        <v>49</v>
      </c>
      <c r="F478" s="250">
        <f>F473+F477</f>
        <v>72.97</v>
      </c>
    </row>
    <row r="479" spans="1:6">
      <c r="A479" s="256"/>
      <c r="B479" s="257" t="s">
        <v>54</v>
      </c>
      <c r="C479" s="246" t="s">
        <v>49</v>
      </c>
      <c r="D479" s="246" t="s">
        <v>49</v>
      </c>
      <c r="E479" s="296">
        <f>D15</f>
        <v>0.2747</v>
      </c>
      <c r="F479" s="250">
        <f>ROUND((F478*E479),2)</f>
        <v>20.04</v>
      </c>
    </row>
    <row r="480" spans="1:6">
      <c r="A480" s="258"/>
      <c r="B480" s="259" t="s">
        <v>55</v>
      </c>
      <c r="C480" s="260" t="s">
        <v>49</v>
      </c>
      <c r="D480" s="260" t="s">
        <v>49</v>
      </c>
      <c r="E480" s="261"/>
      <c r="F480" s="262">
        <f>SUM(F478:F479)</f>
        <v>93.009999999999991</v>
      </c>
    </row>
    <row r="482" spans="1:6">
      <c r="A482" s="289" t="s">
        <v>266</v>
      </c>
      <c r="B482" s="290"/>
      <c r="C482" s="291"/>
      <c r="D482" s="291"/>
      <c r="E482" s="292"/>
      <c r="F482" s="293"/>
    </row>
    <row r="483" spans="1:6" ht="25.5" customHeight="1">
      <c r="A483" s="347" t="s">
        <v>28</v>
      </c>
      <c r="B483" s="348"/>
      <c r="C483" s="348"/>
      <c r="D483" s="348"/>
      <c r="E483" s="348"/>
      <c r="F483" s="349"/>
    </row>
    <row r="484" spans="1:6">
      <c r="A484" s="239" t="s">
        <v>62</v>
      </c>
      <c r="B484" s="240"/>
      <c r="C484" s="294"/>
      <c r="D484" s="294"/>
      <c r="E484" s="294"/>
      <c r="F484" s="295"/>
    </row>
    <row r="485" spans="1:6">
      <c r="A485" s="256"/>
      <c r="B485" s="246"/>
      <c r="C485" s="246"/>
      <c r="D485" s="246"/>
      <c r="E485" s="246"/>
      <c r="F485" s="247"/>
    </row>
    <row r="486" spans="1:6">
      <c r="A486" s="244" t="s">
        <v>42</v>
      </c>
      <c r="B486" s="245"/>
      <c r="C486" s="248" t="s">
        <v>43</v>
      </c>
      <c r="D486" s="248" t="s">
        <v>44</v>
      </c>
      <c r="E486" s="248" t="s">
        <v>45</v>
      </c>
      <c r="F486" s="249" t="s">
        <v>46</v>
      </c>
    </row>
    <row r="487" spans="1:6">
      <c r="A487" s="336" t="s">
        <v>267</v>
      </c>
      <c r="B487" s="337"/>
      <c r="C487" s="248" t="s">
        <v>47</v>
      </c>
      <c r="D487" s="251">
        <v>1</v>
      </c>
      <c r="E487" s="255">
        <v>6.41</v>
      </c>
      <c r="F487" s="250">
        <f>ROUND((D487*E487),2)</f>
        <v>6.41</v>
      </c>
    </row>
    <row r="488" spans="1:6">
      <c r="A488" s="390" t="s">
        <v>131</v>
      </c>
      <c r="B488" s="391"/>
      <c r="C488" s="248" t="s">
        <v>47</v>
      </c>
      <c r="D488" s="251">
        <v>1.25</v>
      </c>
      <c r="E488" s="255">
        <v>5.05</v>
      </c>
      <c r="F488" s="250">
        <f>ROUND((D488*E488),2)</f>
        <v>6.31</v>
      </c>
    </row>
    <row r="489" spans="1:6">
      <c r="A489" s="244"/>
      <c r="B489" s="245" t="s">
        <v>48</v>
      </c>
      <c r="C489" s="246" t="s">
        <v>49</v>
      </c>
      <c r="D489" s="246" t="s">
        <v>49</v>
      </c>
      <c r="E489" s="246" t="s">
        <v>49</v>
      </c>
      <c r="F489" s="250">
        <f>SUM(F487:F488)</f>
        <v>12.719999999999999</v>
      </c>
    </row>
    <row r="490" spans="1:6">
      <c r="A490" s="244" t="s">
        <v>50</v>
      </c>
      <c r="B490" s="245"/>
      <c r="C490" s="252"/>
      <c r="D490" s="246" t="s">
        <v>49</v>
      </c>
      <c r="E490" s="296">
        <f>D16</f>
        <v>0.87290000000000001</v>
      </c>
      <c r="F490" s="250">
        <f>ROUND((F489*E490),2)</f>
        <v>11.1</v>
      </c>
    </row>
    <row r="491" spans="1:6">
      <c r="A491" s="244" t="s">
        <v>51</v>
      </c>
      <c r="B491" s="245"/>
      <c r="C491" s="246" t="s">
        <v>49</v>
      </c>
      <c r="D491" s="246" t="s">
        <v>49</v>
      </c>
      <c r="E491" s="246" t="s">
        <v>49</v>
      </c>
      <c r="F491" s="250">
        <f>F489+F490</f>
        <v>23.82</v>
      </c>
    </row>
    <row r="492" spans="1:6">
      <c r="A492" s="244" t="s">
        <v>52</v>
      </c>
      <c r="B492" s="245"/>
      <c r="C492" s="248" t="s">
        <v>43</v>
      </c>
      <c r="D492" s="248" t="s">
        <v>44</v>
      </c>
      <c r="E492" s="248" t="s">
        <v>45</v>
      </c>
      <c r="F492" s="249" t="s">
        <v>46</v>
      </c>
    </row>
    <row r="493" spans="1:6">
      <c r="A493" s="301" t="s">
        <v>268</v>
      </c>
      <c r="B493" s="245"/>
      <c r="C493" s="248" t="s">
        <v>59</v>
      </c>
      <c r="D493" s="288">
        <v>1.1000000000000001</v>
      </c>
      <c r="E493" s="255">
        <v>33.369999999999997</v>
      </c>
      <c r="F493" s="250">
        <f>ROUND((D493*E493),2)</f>
        <v>36.71</v>
      </c>
    </row>
    <row r="494" spans="1:6">
      <c r="A494" s="301" t="s">
        <v>265</v>
      </c>
      <c r="B494" s="245"/>
      <c r="C494" s="248" t="s">
        <v>24</v>
      </c>
      <c r="D494" s="288">
        <v>0.32500000000000001</v>
      </c>
      <c r="E494" s="255">
        <v>7.73</v>
      </c>
      <c r="F494" s="250">
        <f>ROUND((D494*E494),2)</f>
        <v>2.5099999999999998</v>
      </c>
    </row>
    <row r="495" spans="1:6">
      <c r="A495" s="244"/>
      <c r="B495" s="245" t="s">
        <v>48</v>
      </c>
      <c r="C495" s="246" t="s">
        <v>49</v>
      </c>
      <c r="D495" s="246" t="s">
        <v>49</v>
      </c>
      <c r="E495" s="255" t="s">
        <v>49</v>
      </c>
      <c r="F495" s="250">
        <f>SUM(F493:F494)</f>
        <v>39.22</v>
      </c>
    </row>
    <row r="496" spans="1:6">
      <c r="A496" s="256"/>
      <c r="B496" s="257" t="s">
        <v>53</v>
      </c>
      <c r="C496" s="246" t="s">
        <v>49</v>
      </c>
      <c r="D496" s="246" t="s">
        <v>49</v>
      </c>
      <c r="E496" s="246" t="s">
        <v>49</v>
      </c>
      <c r="F496" s="250">
        <f>F491+F495</f>
        <v>63.04</v>
      </c>
    </row>
    <row r="497" spans="1:6">
      <c r="A497" s="256"/>
      <c r="B497" s="257" t="s">
        <v>54</v>
      </c>
      <c r="C497" s="246" t="s">
        <v>49</v>
      </c>
      <c r="D497" s="246" t="s">
        <v>49</v>
      </c>
      <c r="E497" s="296">
        <f>D15</f>
        <v>0.2747</v>
      </c>
      <c r="F497" s="250">
        <f>ROUND((F496*E497),2)</f>
        <v>17.32</v>
      </c>
    </row>
    <row r="498" spans="1:6">
      <c r="A498" s="258"/>
      <c r="B498" s="259" t="s">
        <v>55</v>
      </c>
      <c r="C498" s="260" t="s">
        <v>49</v>
      </c>
      <c r="D498" s="260" t="s">
        <v>49</v>
      </c>
      <c r="E498" s="261"/>
      <c r="F498" s="262">
        <f>SUM(F496:F497)</f>
        <v>80.36</v>
      </c>
    </row>
    <row r="500" spans="1:6">
      <c r="A500" s="306" t="s">
        <v>271</v>
      </c>
      <c r="B500" s="307"/>
      <c r="C500" s="308"/>
      <c r="D500" s="308"/>
      <c r="E500" s="309"/>
      <c r="F500" s="310"/>
    </row>
    <row r="501" spans="1:6" ht="15">
      <c r="A501" s="434" t="s">
        <v>272</v>
      </c>
      <c r="B501" s="435"/>
      <c r="C501" s="435"/>
      <c r="D501" s="435"/>
      <c r="E501" s="435"/>
      <c r="F501" s="436"/>
    </row>
    <row r="502" spans="1:6">
      <c r="A502" s="311" t="s">
        <v>270</v>
      </c>
      <c r="B502" s="158"/>
      <c r="C502" s="312"/>
      <c r="D502" s="312"/>
      <c r="E502" s="312"/>
      <c r="F502" s="313"/>
    </row>
    <row r="503" spans="1:6">
      <c r="A503" s="162"/>
      <c r="B503" s="160"/>
      <c r="C503" s="160"/>
      <c r="D503" s="160"/>
      <c r="E503" s="160"/>
      <c r="F503" s="161"/>
    </row>
    <row r="504" spans="1:6">
      <c r="A504" s="181" t="s">
        <v>42</v>
      </c>
      <c r="B504" s="182"/>
      <c r="C504" s="183" t="s">
        <v>43</v>
      </c>
      <c r="D504" s="183" t="s">
        <v>44</v>
      </c>
      <c r="E504" s="183" t="s">
        <v>45</v>
      </c>
      <c r="F504" s="184" t="s">
        <v>46</v>
      </c>
    </row>
    <row r="505" spans="1:6">
      <c r="A505" s="437" t="s">
        <v>184</v>
      </c>
      <c r="B505" s="438"/>
      <c r="C505" s="164" t="s">
        <v>47</v>
      </c>
      <c r="D505" s="165">
        <v>1.2</v>
      </c>
      <c r="E505" s="166">
        <v>6.41</v>
      </c>
      <c r="F505" s="167">
        <f>D505*E505</f>
        <v>7.6920000000000002</v>
      </c>
    </row>
    <row r="506" spans="1:6">
      <c r="A506" s="439" t="s">
        <v>162</v>
      </c>
      <c r="B506" s="440"/>
      <c r="C506" s="164" t="s">
        <v>47</v>
      </c>
      <c r="D506" s="165">
        <v>1.456906</v>
      </c>
      <c r="E506" s="166">
        <v>4.54</v>
      </c>
      <c r="F506" s="167">
        <f>D506*E506</f>
        <v>6.6143532399999998</v>
      </c>
    </row>
    <row r="507" spans="1:6">
      <c r="A507" s="168" t="s">
        <v>116</v>
      </c>
      <c r="B507" s="159"/>
      <c r="C507" s="160"/>
      <c r="D507" s="169"/>
      <c r="E507" s="160"/>
      <c r="F507" s="167">
        <f>SUM(F505:F506)</f>
        <v>14.30635324</v>
      </c>
    </row>
    <row r="508" spans="1:6">
      <c r="A508" s="163" t="s">
        <v>117</v>
      </c>
      <c r="B508" s="159"/>
      <c r="C508" s="170"/>
      <c r="D508" s="169" t="s">
        <v>49</v>
      </c>
      <c r="E508" s="174">
        <f>D16</f>
        <v>0.87290000000000001</v>
      </c>
      <c r="F508" s="167">
        <f>F507*E508</f>
        <v>12.488015743196</v>
      </c>
    </row>
    <row r="509" spans="1:6">
      <c r="A509" s="163" t="s">
        <v>118</v>
      </c>
      <c r="B509" s="159"/>
      <c r="C509" s="160" t="s">
        <v>49</v>
      </c>
      <c r="D509" s="169" t="s">
        <v>49</v>
      </c>
      <c r="E509" s="160" t="s">
        <v>49</v>
      </c>
      <c r="F509" s="167">
        <f>F507+F508</f>
        <v>26.794368983196001</v>
      </c>
    </row>
    <row r="510" spans="1:6">
      <c r="A510" s="181" t="s">
        <v>52</v>
      </c>
      <c r="B510" s="182"/>
      <c r="C510" s="183" t="s">
        <v>43</v>
      </c>
      <c r="D510" s="183" t="s">
        <v>44</v>
      </c>
      <c r="E510" s="183" t="s">
        <v>45</v>
      </c>
      <c r="F510" s="184" t="s">
        <v>46</v>
      </c>
    </row>
    <row r="511" spans="1:6">
      <c r="A511" s="314" t="s">
        <v>258</v>
      </c>
      <c r="B511" s="159"/>
      <c r="C511" s="164" t="s">
        <v>127</v>
      </c>
      <c r="D511" s="169">
        <v>2.6073719999999998</v>
      </c>
      <c r="E511" s="171">
        <v>0.67</v>
      </c>
      <c r="F511" s="167">
        <f>D511*E511</f>
        <v>1.7469392399999999</v>
      </c>
    </row>
    <row r="512" spans="1:6">
      <c r="A512" s="314" t="s">
        <v>256</v>
      </c>
      <c r="B512" s="159"/>
      <c r="C512" s="164" t="s">
        <v>127</v>
      </c>
      <c r="D512" s="169">
        <v>2.4987659999999998</v>
      </c>
      <c r="E512" s="171">
        <v>0.52</v>
      </c>
      <c r="F512" s="167">
        <f t="shared" ref="F512:F514" si="0">D512*E512</f>
        <v>1.2993583199999998</v>
      </c>
    </row>
    <row r="513" spans="1:6">
      <c r="A513" s="314" t="s">
        <v>255</v>
      </c>
      <c r="B513" s="159"/>
      <c r="C513" s="164" t="s">
        <v>269</v>
      </c>
      <c r="D513" s="169">
        <v>1.7388000000000001E-2</v>
      </c>
      <c r="E513" s="171">
        <v>85</v>
      </c>
      <c r="F513" s="167">
        <f t="shared" si="0"/>
        <v>1.4779800000000001</v>
      </c>
    </row>
    <row r="514" spans="1:6">
      <c r="A514" s="163" t="s">
        <v>273</v>
      </c>
      <c r="B514" s="159"/>
      <c r="C514" s="164" t="s">
        <v>108</v>
      </c>
      <c r="D514" s="169">
        <v>57</v>
      </c>
      <c r="E514" s="171">
        <v>0.28000000000000003</v>
      </c>
      <c r="F514" s="167">
        <f t="shared" si="0"/>
        <v>15.96</v>
      </c>
    </row>
    <row r="515" spans="1:6">
      <c r="A515" s="168" t="s">
        <v>110</v>
      </c>
      <c r="B515" s="159"/>
      <c r="C515" s="160"/>
      <c r="D515" s="160"/>
      <c r="E515" s="160"/>
      <c r="F515" s="167">
        <f>SUM(F511:F514)</f>
        <v>20.484277560000002</v>
      </c>
    </row>
    <row r="516" spans="1:6" ht="15">
      <c r="A516" s="430" t="s">
        <v>111</v>
      </c>
      <c r="B516" s="431"/>
      <c r="C516" s="431"/>
      <c r="D516" s="431"/>
      <c r="E516" s="160" t="s">
        <v>49</v>
      </c>
      <c r="F516" s="167">
        <f>F515+F509</f>
        <v>47.278646543196004</v>
      </c>
    </row>
    <row r="517" spans="1:6" ht="15">
      <c r="A517" s="430" t="s">
        <v>112</v>
      </c>
      <c r="B517" s="431"/>
      <c r="C517" s="431"/>
      <c r="D517" s="431"/>
      <c r="E517" s="174">
        <f>D15</f>
        <v>0.2747</v>
      </c>
      <c r="F517" s="167">
        <f>F516*E517</f>
        <v>12.987444205415942</v>
      </c>
    </row>
    <row r="518" spans="1:6" ht="15">
      <c r="A518" s="432" t="s">
        <v>113</v>
      </c>
      <c r="B518" s="433"/>
      <c r="C518" s="433"/>
      <c r="D518" s="433"/>
      <c r="E518" s="172"/>
      <c r="F518" s="173">
        <f>SUM(F516:F517)</f>
        <v>60.266090748611944</v>
      </c>
    </row>
    <row r="520" spans="1:6">
      <c r="A520" s="289" t="s">
        <v>275</v>
      </c>
      <c r="B520" s="290"/>
      <c r="C520" s="291"/>
      <c r="D520" s="291"/>
      <c r="E520" s="292"/>
      <c r="F520" s="293"/>
    </row>
    <row r="521" spans="1:6">
      <c r="A521" s="347" t="s">
        <v>286</v>
      </c>
      <c r="B521" s="348"/>
      <c r="C521" s="348"/>
      <c r="D521" s="348"/>
      <c r="E521" s="348"/>
      <c r="F521" s="349"/>
    </row>
    <row r="522" spans="1:6">
      <c r="A522" s="239" t="s">
        <v>62</v>
      </c>
      <c r="B522" s="240"/>
      <c r="C522" s="294"/>
      <c r="D522" s="294"/>
      <c r="E522" s="294"/>
      <c r="F522" s="295"/>
    </row>
    <row r="523" spans="1:6">
      <c r="A523" s="256"/>
      <c r="B523" s="246"/>
      <c r="C523" s="246"/>
      <c r="D523" s="246"/>
      <c r="E523" s="246"/>
      <c r="F523" s="247"/>
    </row>
    <row r="524" spans="1:6">
      <c r="A524" s="244" t="s">
        <v>42</v>
      </c>
      <c r="B524" s="245"/>
      <c r="C524" s="248" t="s">
        <v>43</v>
      </c>
      <c r="D524" s="248" t="s">
        <v>44</v>
      </c>
      <c r="E524" s="248" t="s">
        <v>45</v>
      </c>
      <c r="F524" s="249" t="s">
        <v>46</v>
      </c>
    </row>
    <row r="525" spans="1:6">
      <c r="A525" s="390" t="s">
        <v>130</v>
      </c>
      <c r="B525" s="391"/>
      <c r="C525" s="248" t="s">
        <v>47</v>
      </c>
      <c r="D525" s="251">
        <v>0.25</v>
      </c>
      <c r="E525" s="255">
        <v>6.41</v>
      </c>
      <c r="F525" s="250">
        <f>ROUND((D525*E525),2)</f>
        <v>1.6</v>
      </c>
    </row>
    <row r="526" spans="1:6">
      <c r="A526" s="390" t="s">
        <v>131</v>
      </c>
      <c r="B526" s="391"/>
      <c r="C526" s="248" t="s">
        <v>47</v>
      </c>
      <c r="D526" s="251">
        <v>0.3</v>
      </c>
      <c r="E526" s="255">
        <v>5.05</v>
      </c>
      <c r="F526" s="250">
        <f>ROUND((D526*E526),2)</f>
        <v>1.52</v>
      </c>
    </row>
    <row r="527" spans="1:6">
      <c r="A527" s="244"/>
      <c r="B527" s="245" t="s">
        <v>48</v>
      </c>
      <c r="C527" s="246" t="s">
        <v>49</v>
      </c>
      <c r="D527" s="246" t="s">
        <v>49</v>
      </c>
      <c r="E527" s="246" t="s">
        <v>49</v>
      </c>
      <c r="F527" s="250">
        <f>SUM(F525:F526)</f>
        <v>3.12</v>
      </c>
    </row>
    <row r="528" spans="1:6">
      <c r="A528" s="244" t="s">
        <v>50</v>
      </c>
      <c r="B528" s="245"/>
      <c r="C528" s="252"/>
      <c r="D528" s="246" t="s">
        <v>49</v>
      </c>
      <c r="E528" s="296">
        <f>D16</f>
        <v>0.87290000000000001</v>
      </c>
      <c r="F528" s="250">
        <f>ROUND((F527*E528),2)</f>
        <v>2.72</v>
      </c>
    </row>
    <row r="529" spans="1:6">
      <c r="A529" s="244" t="s">
        <v>51</v>
      </c>
      <c r="B529" s="245"/>
      <c r="C529" s="246" t="s">
        <v>49</v>
      </c>
      <c r="D529" s="246" t="s">
        <v>49</v>
      </c>
      <c r="E529" s="246" t="s">
        <v>49</v>
      </c>
      <c r="F529" s="250">
        <f>F527+F528</f>
        <v>5.84</v>
      </c>
    </row>
    <row r="530" spans="1:6">
      <c r="A530" s="244" t="s">
        <v>52</v>
      </c>
      <c r="B530" s="245"/>
      <c r="C530" s="248" t="s">
        <v>43</v>
      </c>
      <c r="D530" s="248" t="s">
        <v>44</v>
      </c>
      <c r="E530" s="248" t="s">
        <v>45</v>
      </c>
      <c r="F530" s="249" t="s">
        <v>46</v>
      </c>
    </row>
    <row r="531" spans="1:6">
      <c r="A531" s="301" t="s">
        <v>278</v>
      </c>
      <c r="B531" s="245"/>
      <c r="C531" s="248" t="s">
        <v>25</v>
      </c>
      <c r="D531" s="288">
        <v>1.5</v>
      </c>
      <c r="E531" s="251">
        <v>0.22</v>
      </c>
      <c r="F531" s="250">
        <f>ROUND((D531*E531),2)</f>
        <v>0.33</v>
      </c>
    </row>
    <row r="532" spans="1:6">
      <c r="A532" s="301" t="s">
        <v>279</v>
      </c>
      <c r="B532" s="245"/>
      <c r="C532" s="248" t="s">
        <v>194</v>
      </c>
      <c r="D532" s="288">
        <v>1.5</v>
      </c>
      <c r="E532" s="251">
        <v>1.18</v>
      </c>
      <c r="F532" s="250">
        <f>ROUND((D532*E532),2)</f>
        <v>1.77</v>
      </c>
    </row>
    <row r="533" spans="1:6">
      <c r="A533" s="301" t="s">
        <v>277</v>
      </c>
      <c r="B533" s="245"/>
      <c r="C533" s="248" t="s">
        <v>59</v>
      </c>
      <c r="D533" s="288">
        <v>1.1000000000000001</v>
      </c>
      <c r="E533" s="251">
        <v>49.73</v>
      </c>
      <c r="F533" s="250">
        <f>ROUND((D533*E533),2)</f>
        <v>54.7</v>
      </c>
    </row>
    <row r="534" spans="1:6">
      <c r="A534" s="244"/>
      <c r="B534" s="245" t="s">
        <v>48</v>
      </c>
      <c r="C534" s="246" t="s">
        <v>49</v>
      </c>
      <c r="D534" s="246" t="s">
        <v>49</v>
      </c>
      <c r="E534" s="255" t="s">
        <v>49</v>
      </c>
      <c r="F534" s="250">
        <f>SUM(F531:F533)</f>
        <v>56.800000000000004</v>
      </c>
    </row>
    <row r="535" spans="1:6">
      <c r="A535" s="256"/>
      <c r="B535" s="257" t="s">
        <v>53</v>
      </c>
      <c r="C535" s="246" t="s">
        <v>49</v>
      </c>
      <c r="D535" s="246" t="s">
        <v>49</v>
      </c>
      <c r="E535" s="246" t="s">
        <v>49</v>
      </c>
      <c r="F535" s="250">
        <f>F529+F534</f>
        <v>62.64</v>
      </c>
    </row>
    <row r="536" spans="1:6">
      <c r="A536" s="256"/>
      <c r="B536" s="257" t="s">
        <v>54</v>
      </c>
      <c r="C536" s="246" t="s">
        <v>49</v>
      </c>
      <c r="D536" s="246" t="s">
        <v>49</v>
      </c>
      <c r="E536" s="296">
        <f>D15</f>
        <v>0.2747</v>
      </c>
      <c r="F536" s="250">
        <f>ROUND((F535*E536),2)</f>
        <v>17.21</v>
      </c>
    </row>
    <row r="537" spans="1:6">
      <c r="A537" s="258"/>
      <c r="B537" s="259" t="s">
        <v>55</v>
      </c>
      <c r="C537" s="260" t="s">
        <v>49</v>
      </c>
      <c r="D537" s="260" t="s">
        <v>49</v>
      </c>
      <c r="E537" s="261"/>
      <c r="F537" s="262">
        <f>SUM(F535:F536)</f>
        <v>79.849999999999994</v>
      </c>
    </row>
    <row r="539" spans="1:6">
      <c r="A539" s="289" t="s">
        <v>304</v>
      </c>
      <c r="B539" s="290"/>
      <c r="C539" s="291"/>
      <c r="D539" s="291"/>
      <c r="E539" s="292"/>
      <c r="F539" s="293"/>
    </row>
    <row r="540" spans="1:6">
      <c r="A540" s="347" t="s">
        <v>285</v>
      </c>
      <c r="B540" s="348"/>
      <c r="C540" s="348"/>
      <c r="D540" s="348"/>
      <c r="E540" s="348"/>
      <c r="F540" s="349"/>
    </row>
    <row r="541" spans="1:6">
      <c r="A541" s="239" t="s">
        <v>62</v>
      </c>
      <c r="B541" s="240"/>
      <c r="C541" s="294"/>
      <c r="D541" s="294"/>
      <c r="E541" s="294"/>
      <c r="F541" s="295"/>
    </row>
    <row r="542" spans="1:6">
      <c r="A542" s="256"/>
      <c r="B542" s="246"/>
      <c r="C542" s="246"/>
      <c r="D542" s="246"/>
      <c r="E542" s="246"/>
      <c r="F542" s="247"/>
    </row>
    <row r="543" spans="1:6">
      <c r="A543" s="244" t="s">
        <v>42</v>
      </c>
      <c r="B543" s="245"/>
      <c r="C543" s="248" t="s">
        <v>43</v>
      </c>
      <c r="D543" s="248" t="s">
        <v>44</v>
      </c>
      <c r="E543" s="248" t="s">
        <v>45</v>
      </c>
      <c r="F543" s="249" t="s">
        <v>46</v>
      </c>
    </row>
    <row r="544" spans="1:6">
      <c r="A544" s="390" t="s">
        <v>130</v>
      </c>
      <c r="B544" s="391"/>
      <c r="C544" s="248" t="s">
        <v>47</v>
      </c>
      <c r="D544" s="251">
        <v>0.25</v>
      </c>
      <c r="E544" s="255">
        <v>6.41</v>
      </c>
      <c r="F544" s="250">
        <f>ROUND((D544*E544),2)</f>
        <v>1.6</v>
      </c>
    </row>
    <row r="545" spans="1:6">
      <c r="A545" s="390" t="s">
        <v>131</v>
      </c>
      <c r="B545" s="391"/>
      <c r="C545" s="248" t="s">
        <v>47</v>
      </c>
      <c r="D545" s="251">
        <v>0.3</v>
      </c>
      <c r="E545" s="255">
        <v>5.05</v>
      </c>
      <c r="F545" s="250">
        <f>ROUND((D545*E545),2)</f>
        <v>1.52</v>
      </c>
    </row>
    <row r="546" spans="1:6">
      <c r="A546" s="244"/>
      <c r="B546" s="245" t="s">
        <v>48</v>
      </c>
      <c r="C546" s="246" t="s">
        <v>49</v>
      </c>
      <c r="D546" s="246" t="s">
        <v>49</v>
      </c>
      <c r="E546" s="246" t="s">
        <v>49</v>
      </c>
      <c r="F546" s="250">
        <f>SUM(F544:F545)</f>
        <v>3.12</v>
      </c>
    </row>
    <row r="547" spans="1:6">
      <c r="A547" s="244" t="s">
        <v>50</v>
      </c>
      <c r="B547" s="245"/>
      <c r="C547" s="252"/>
      <c r="D547" s="246" t="s">
        <v>49</v>
      </c>
      <c r="E547" s="296">
        <f>D16</f>
        <v>0.87290000000000001</v>
      </c>
      <c r="F547" s="250">
        <f>ROUND((F546*E547),2)</f>
        <v>2.72</v>
      </c>
    </row>
    <row r="548" spans="1:6">
      <c r="A548" s="244" t="s">
        <v>51</v>
      </c>
      <c r="B548" s="245"/>
      <c r="C548" s="246" t="s">
        <v>49</v>
      </c>
      <c r="D548" s="246" t="s">
        <v>49</v>
      </c>
      <c r="E548" s="246" t="s">
        <v>49</v>
      </c>
      <c r="F548" s="250">
        <f>F546+F547</f>
        <v>5.84</v>
      </c>
    </row>
    <row r="549" spans="1:6">
      <c r="A549" s="244" t="s">
        <v>52</v>
      </c>
      <c r="B549" s="245"/>
      <c r="C549" s="248" t="s">
        <v>43</v>
      </c>
      <c r="D549" s="248" t="s">
        <v>44</v>
      </c>
      <c r="E549" s="248" t="s">
        <v>45</v>
      </c>
      <c r="F549" s="249" t="s">
        <v>46</v>
      </c>
    </row>
    <row r="550" spans="1:6">
      <c r="A550" s="301" t="s">
        <v>278</v>
      </c>
      <c r="B550" s="245"/>
      <c r="C550" s="248" t="s">
        <v>25</v>
      </c>
      <c r="D550" s="288">
        <v>1.5</v>
      </c>
      <c r="E550" s="251">
        <v>0.22</v>
      </c>
      <c r="F550" s="250">
        <f>ROUND((D550*E550),2)</f>
        <v>0.33</v>
      </c>
    </row>
    <row r="551" spans="1:6">
      <c r="A551" s="301" t="s">
        <v>279</v>
      </c>
      <c r="B551" s="245"/>
      <c r="C551" s="248" t="s">
        <v>194</v>
      </c>
      <c r="D551" s="288">
        <v>1.5</v>
      </c>
      <c r="E551" s="251">
        <v>1.18</v>
      </c>
      <c r="F551" s="250">
        <f>ROUND((D551*E551),2)</f>
        <v>1.77</v>
      </c>
    </row>
    <row r="552" spans="1:6">
      <c r="A552" s="301" t="s">
        <v>282</v>
      </c>
      <c r="B552" s="245"/>
      <c r="C552" s="248" t="s">
        <v>59</v>
      </c>
      <c r="D552" s="288">
        <v>1.1000000000000001</v>
      </c>
      <c r="E552" s="251">
        <v>38.49</v>
      </c>
      <c r="F552" s="250">
        <f>ROUND((D552*E552),2)</f>
        <v>42.34</v>
      </c>
    </row>
    <row r="553" spans="1:6">
      <c r="A553" s="244"/>
      <c r="B553" s="245" t="s">
        <v>48</v>
      </c>
      <c r="C553" s="246" t="s">
        <v>49</v>
      </c>
      <c r="D553" s="246" t="s">
        <v>49</v>
      </c>
      <c r="E553" s="255" t="s">
        <v>49</v>
      </c>
      <c r="F553" s="250">
        <f>SUM(F550:F552)</f>
        <v>44.440000000000005</v>
      </c>
    </row>
    <row r="554" spans="1:6">
      <c r="A554" s="256"/>
      <c r="B554" s="257" t="s">
        <v>53</v>
      </c>
      <c r="C554" s="246" t="s">
        <v>49</v>
      </c>
      <c r="D554" s="246" t="s">
        <v>49</v>
      </c>
      <c r="E554" s="246" t="s">
        <v>49</v>
      </c>
      <c r="F554" s="250">
        <f>F548+F553</f>
        <v>50.28</v>
      </c>
    </row>
    <row r="555" spans="1:6">
      <c r="A555" s="256"/>
      <c r="B555" s="257" t="s">
        <v>54</v>
      </c>
      <c r="C555" s="246" t="s">
        <v>49</v>
      </c>
      <c r="D555" s="246" t="s">
        <v>49</v>
      </c>
      <c r="E555" s="296">
        <f>D15</f>
        <v>0.2747</v>
      </c>
      <c r="F555" s="250">
        <f>ROUND((F554*E555),2)</f>
        <v>13.81</v>
      </c>
    </row>
    <row r="556" spans="1:6">
      <c r="A556" s="258"/>
      <c r="B556" s="259" t="s">
        <v>55</v>
      </c>
      <c r="C556" s="260" t="s">
        <v>49</v>
      </c>
      <c r="D556" s="260" t="s">
        <v>49</v>
      </c>
      <c r="E556" s="261"/>
      <c r="F556" s="262">
        <f>SUM(F554:F555)</f>
        <v>64.09</v>
      </c>
    </row>
    <row r="558" spans="1:6">
      <c r="A558" s="289" t="s">
        <v>305</v>
      </c>
      <c r="B558" s="290"/>
      <c r="C558" s="291"/>
      <c r="D558" s="291"/>
      <c r="E558" s="292"/>
      <c r="F558" s="293"/>
    </row>
    <row r="559" spans="1:6">
      <c r="A559" s="347" t="s">
        <v>306</v>
      </c>
      <c r="B559" s="348"/>
      <c r="C559" s="348"/>
      <c r="D559" s="348"/>
      <c r="E559" s="348"/>
      <c r="F559" s="349"/>
    </row>
    <row r="560" spans="1:6">
      <c r="A560" s="239" t="s">
        <v>193</v>
      </c>
      <c r="B560" s="240"/>
      <c r="C560" s="294"/>
      <c r="D560" s="294"/>
      <c r="E560" s="294"/>
      <c r="F560" s="295"/>
    </row>
    <row r="561" spans="1:6">
      <c r="A561" s="256"/>
      <c r="B561" s="246"/>
      <c r="C561" s="246"/>
      <c r="D561" s="246"/>
      <c r="E561" s="246"/>
      <c r="F561" s="247"/>
    </row>
    <row r="562" spans="1:6">
      <c r="A562" s="244" t="s">
        <v>42</v>
      </c>
      <c r="B562" s="245"/>
      <c r="C562" s="248" t="s">
        <v>43</v>
      </c>
      <c r="D562" s="248" t="s">
        <v>44</v>
      </c>
      <c r="E562" s="248" t="s">
        <v>45</v>
      </c>
      <c r="F562" s="249" t="s">
        <v>46</v>
      </c>
    </row>
    <row r="563" spans="1:6">
      <c r="A563" s="390" t="s">
        <v>310</v>
      </c>
      <c r="B563" s="391"/>
      <c r="C563" s="248" t="s">
        <v>47</v>
      </c>
      <c r="D563" s="251">
        <v>0.1</v>
      </c>
      <c r="E563" s="255">
        <v>6.41</v>
      </c>
      <c r="F563" s="250">
        <f>ROUND((D563*E563),2)</f>
        <v>0.64</v>
      </c>
    </row>
    <row r="564" spans="1:6">
      <c r="A564" s="390" t="s">
        <v>131</v>
      </c>
      <c r="B564" s="391"/>
      <c r="C564" s="248" t="s">
        <v>47</v>
      </c>
      <c r="D564" s="251">
        <v>0.15</v>
      </c>
      <c r="E564" s="255">
        <v>5.05</v>
      </c>
      <c r="F564" s="250">
        <f>ROUND((D564*E564),2)</f>
        <v>0.76</v>
      </c>
    </row>
    <row r="565" spans="1:6">
      <c r="A565" s="244"/>
      <c r="B565" s="245" t="s">
        <v>48</v>
      </c>
      <c r="C565" s="246" t="s">
        <v>49</v>
      </c>
      <c r="D565" s="246" t="s">
        <v>49</v>
      </c>
      <c r="E565" s="246" t="s">
        <v>49</v>
      </c>
      <c r="F565" s="250">
        <f>SUM(F563:F564)</f>
        <v>1.4</v>
      </c>
    </row>
    <row r="566" spans="1:6">
      <c r="A566" s="244" t="s">
        <v>50</v>
      </c>
      <c r="B566" s="245"/>
      <c r="C566" s="252"/>
      <c r="D566" s="246" t="s">
        <v>49</v>
      </c>
      <c r="E566" s="296">
        <f>D16</f>
        <v>0.87290000000000001</v>
      </c>
      <c r="F566" s="250">
        <f>ROUND((F565*E566),2)</f>
        <v>1.22</v>
      </c>
    </row>
    <row r="567" spans="1:6">
      <c r="A567" s="244" t="s">
        <v>51</v>
      </c>
      <c r="B567" s="245"/>
      <c r="C567" s="246" t="s">
        <v>49</v>
      </c>
      <c r="D567" s="246" t="s">
        <v>49</v>
      </c>
      <c r="E567" s="246" t="s">
        <v>49</v>
      </c>
      <c r="F567" s="250">
        <f>F565+F566</f>
        <v>2.62</v>
      </c>
    </row>
    <row r="568" spans="1:6">
      <c r="A568" s="244" t="s">
        <v>52</v>
      </c>
      <c r="B568" s="245"/>
      <c r="C568" s="248" t="s">
        <v>43</v>
      </c>
      <c r="D568" s="248" t="s">
        <v>44</v>
      </c>
      <c r="E568" s="248" t="s">
        <v>45</v>
      </c>
      <c r="F568" s="249" t="s">
        <v>46</v>
      </c>
    </row>
    <row r="569" spans="1:6">
      <c r="A569" s="301" t="s">
        <v>309</v>
      </c>
      <c r="B569" s="245"/>
      <c r="C569" s="248" t="s">
        <v>127</v>
      </c>
      <c r="D569" s="288">
        <v>3.2</v>
      </c>
      <c r="E569" s="251">
        <v>6.46</v>
      </c>
      <c r="F569" s="250">
        <f>ROUND((D569*E569),2)</f>
        <v>20.67</v>
      </c>
    </row>
    <row r="570" spans="1:6">
      <c r="A570" s="301" t="s">
        <v>311</v>
      </c>
      <c r="B570" s="245"/>
      <c r="C570" s="248" t="s">
        <v>47</v>
      </c>
      <c r="D570" s="288">
        <v>0.1</v>
      </c>
      <c r="E570" s="251">
        <v>1.79</v>
      </c>
      <c r="F570" s="250">
        <f>ROUND((D570*E570),2)</f>
        <v>0.18</v>
      </c>
    </row>
    <row r="571" spans="1:6">
      <c r="A571" s="301" t="s">
        <v>312</v>
      </c>
      <c r="B571" s="245"/>
      <c r="C571" s="248" t="s">
        <v>127</v>
      </c>
      <c r="D571" s="288">
        <v>0.05</v>
      </c>
      <c r="E571" s="251">
        <v>15.68</v>
      </c>
      <c r="F571" s="250">
        <f>ROUND((D571*E571),2)</f>
        <v>0.78</v>
      </c>
    </row>
    <row r="572" spans="1:6">
      <c r="A572" s="244"/>
      <c r="B572" s="245" t="s">
        <v>48</v>
      </c>
      <c r="C572" s="246" t="s">
        <v>49</v>
      </c>
      <c r="D572" s="246" t="s">
        <v>49</v>
      </c>
      <c r="E572" s="255" t="s">
        <v>49</v>
      </c>
      <c r="F572" s="250">
        <f>SUM(F569:F571)</f>
        <v>21.630000000000003</v>
      </c>
    </row>
    <row r="573" spans="1:6">
      <c r="A573" s="256"/>
      <c r="B573" s="257" t="s">
        <v>53</v>
      </c>
      <c r="C573" s="246" t="s">
        <v>49</v>
      </c>
      <c r="D573" s="246" t="s">
        <v>49</v>
      </c>
      <c r="E573" s="246" t="s">
        <v>49</v>
      </c>
      <c r="F573" s="250">
        <f>F567+F572</f>
        <v>24.250000000000004</v>
      </c>
    </row>
    <row r="574" spans="1:6">
      <c r="A574" s="256"/>
      <c r="B574" s="257" t="s">
        <v>54</v>
      </c>
      <c r="C574" s="246" t="s">
        <v>49</v>
      </c>
      <c r="D574" s="246" t="s">
        <v>49</v>
      </c>
      <c r="E574" s="296">
        <f>D15</f>
        <v>0.2747</v>
      </c>
      <c r="F574" s="250">
        <f>ROUND((F573*E574),2)</f>
        <v>6.66</v>
      </c>
    </row>
    <row r="575" spans="1:6">
      <c r="A575" s="258"/>
      <c r="B575" s="259" t="s">
        <v>55</v>
      </c>
      <c r="C575" s="260" t="s">
        <v>49</v>
      </c>
      <c r="D575" s="260" t="s">
        <v>49</v>
      </c>
      <c r="E575" s="261"/>
      <c r="F575" s="262">
        <f>SUM(F573:F574)</f>
        <v>30.910000000000004</v>
      </c>
    </row>
    <row r="577" spans="1:6">
      <c r="A577" s="289" t="s">
        <v>313</v>
      </c>
      <c r="B577" s="290"/>
      <c r="C577" s="291"/>
      <c r="D577" s="291"/>
      <c r="E577" s="292"/>
      <c r="F577" s="293"/>
    </row>
    <row r="578" spans="1:6">
      <c r="A578" s="347" t="s">
        <v>314</v>
      </c>
      <c r="B578" s="348"/>
      <c r="C578" s="348"/>
      <c r="D578" s="348"/>
      <c r="E578" s="348"/>
      <c r="F578" s="349"/>
    </row>
    <row r="579" spans="1:6">
      <c r="A579" s="239" t="s">
        <v>193</v>
      </c>
      <c r="B579" s="240"/>
      <c r="C579" s="294"/>
      <c r="D579" s="294"/>
      <c r="E579" s="294"/>
      <c r="F579" s="295"/>
    </row>
    <row r="580" spans="1:6">
      <c r="A580" s="256"/>
      <c r="B580" s="246"/>
      <c r="C580" s="246"/>
      <c r="D580" s="246"/>
      <c r="E580" s="246"/>
      <c r="F580" s="247"/>
    </row>
    <row r="581" spans="1:6">
      <c r="A581" s="244" t="s">
        <v>42</v>
      </c>
      <c r="B581" s="245"/>
      <c r="C581" s="248" t="s">
        <v>43</v>
      </c>
      <c r="D581" s="248" t="s">
        <v>44</v>
      </c>
      <c r="E581" s="248" t="s">
        <v>45</v>
      </c>
      <c r="F581" s="249" t="s">
        <v>46</v>
      </c>
    </row>
    <row r="582" spans="1:6">
      <c r="A582" s="390" t="s">
        <v>315</v>
      </c>
      <c r="B582" s="391"/>
      <c r="C582" s="248" t="s">
        <v>47</v>
      </c>
      <c r="D582" s="251">
        <v>0.1</v>
      </c>
      <c r="E582" s="255">
        <v>6.41</v>
      </c>
      <c r="F582" s="250">
        <f>ROUND((D582*E582),2)</f>
        <v>0.64</v>
      </c>
    </row>
    <row r="583" spans="1:6">
      <c r="A583" s="244"/>
      <c r="B583" s="245" t="s">
        <v>48</v>
      </c>
      <c r="C583" s="246" t="s">
        <v>49</v>
      </c>
      <c r="D583" s="246" t="s">
        <v>49</v>
      </c>
      <c r="E583" s="246" t="s">
        <v>49</v>
      </c>
      <c r="F583" s="250">
        <f>SUM(F582:F582)</f>
        <v>0.64</v>
      </c>
    </row>
    <row r="584" spans="1:6">
      <c r="A584" s="244" t="s">
        <v>50</v>
      </c>
      <c r="B584" s="245"/>
      <c r="C584" s="252"/>
      <c r="D584" s="246" t="s">
        <v>49</v>
      </c>
      <c r="E584" s="296">
        <f>D16</f>
        <v>0.87290000000000001</v>
      </c>
      <c r="F584" s="250">
        <f>ROUND((F583*E584),2)</f>
        <v>0.56000000000000005</v>
      </c>
    </row>
    <row r="585" spans="1:6">
      <c r="A585" s="244" t="s">
        <v>51</v>
      </c>
      <c r="B585" s="245"/>
      <c r="C585" s="246" t="s">
        <v>49</v>
      </c>
      <c r="D585" s="246" t="s">
        <v>49</v>
      </c>
      <c r="E585" s="246" t="s">
        <v>49</v>
      </c>
      <c r="F585" s="250">
        <f>F583+F584</f>
        <v>1.2000000000000002</v>
      </c>
    </row>
    <row r="586" spans="1:6">
      <c r="A586" s="244" t="s">
        <v>52</v>
      </c>
      <c r="B586" s="245"/>
      <c r="C586" s="248" t="s">
        <v>43</v>
      </c>
      <c r="D586" s="248" t="s">
        <v>44</v>
      </c>
      <c r="E586" s="248" t="s">
        <v>45</v>
      </c>
      <c r="F586" s="249" t="s">
        <v>46</v>
      </c>
    </row>
    <row r="587" spans="1:6">
      <c r="A587" s="301" t="s">
        <v>316</v>
      </c>
      <c r="B587" s="245"/>
      <c r="C587" s="248" t="s">
        <v>194</v>
      </c>
      <c r="D587" s="288">
        <v>1</v>
      </c>
      <c r="E587" s="251">
        <v>12.36</v>
      </c>
      <c r="F587" s="250">
        <f>ROUND((D587*E587),2)</f>
        <v>12.36</v>
      </c>
    </row>
    <row r="588" spans="1:6">
      <c r="A588" s="301"/>
      <c r="B588" s="245"/>
      <c r="C588" s="248"/>
      <c r="D588" s="288"/>
      <c r="E588" s="251"/>
      <c r="F588" s="250"/>
    </row>
    <row r="589" spans="1:6">
      <c r="A589" s="301"/>
      <c r="B589" s="245"/>
      <c r="C589" s="248"/>
      <c r="D589" s="288"/>
      <c r="E589" s="251"/>
      <c r="F589" s="250"/>
    </row>
    <row r="590" spans="1:6">
      <c r="A590" s="244"/>
      <c r="B590" s="245" t="s">
        <v>48</v>
      </c>
      <c r="C590" s="246" t="s">
        <v>49</v>
      </c>
      <c r="D590" s="246" t="s">
        <v>49</v>
      </c>
      <c r="E590" s="255" t="s">
        <v>49</v>
      </c>
      <c r="F590" s="250">
        <f>SUM(F587:F589)</f>
        <v>12.36</v>
      </c>
    </row>
    <row r="591" spans="1:6">
      <c r="A591" s="256"/>
      <c r="B591" s="257" t="s">
        <v>53</v>
      </c>
      <c r="C591" s="246" t="s">
        <v>49</v>
      </c>
      <c r="D591" s="246" t="s">
        <v>49</v>
      </c>
      <c r="E591" s="246" t="s">
        <v>49</v>
      </c>
      <c r="F591" s="250">
        <f>F585+F590</f>
        <v>13.559999999999999</v>
      </c>
    </row>
    <row r="592" spans="1:6">
      <c r="A592" s="256"/>
      <c r="B592" s="257" t="s">
        <v>54</v>
      </c>
      <c r="C592" s="246" t="s">
        <v>49</v>
      </c>
      <c r="D592" s="246" t="s">
        <v>49</v>
      </c>
      <c r="E592" s="296">
        <f>D15</f>
        <v>0.2747</v>
      </c>
      <c r="F592" s="250">
        <f>ROUND((F591*E592),2)</f>
        <v>3.72</v>
      </c>
    </row>
    <row r="593" spans="1:6">
      <c r="A593" s="258"/>
      <c r="B593" s="259" t="s">
        <v>55</v>
      </c>
      <c r="C593" s="260" t="s">
        <v>49</v>
      </c>
      <c r="D593" s="260" t="s">
        <v>49</v>
      </c>
      <c r="E593" s="261"/>
      <c r="F593" s="262">
        <f>SUM(F591:F592)</f>
        <v>17.279999999999998</v>
      </c>
    </row>
    <row r="596" spans="1:6" ht="15.75">
      <c r="A596" s="441" t="s">
        <v>153</v>
      </c>
      <c r="B596" s="441"/>
      <c r="C596" s="441"/>
      <c r="D596" s="441"/>
      <c r="E596" s="441"/>
      <c r="F596" s="441"/>
    </row>
    <row r="598" spans="1:6">
      <c r="A598" s="3" t="s">
        <v>326</v>
      </c>
      <c r="B598" s="3"/>
      <c r="C598" s="3"/>
      <c r="D598" s="3"/>
      <c r="E598" s="3"/>
      <c r="F598" s="3"/>
    </row>
    <row r="599" spans="1:6">
      <c r="A599" s="427" t="s">
        <v>319</v>
      </c>
      <c r="B599" s="428"/>
      <c r="C599" s="428"/>
      <c r="D599" s="428"/>
      <c r="E599" s="428"/>
      <c r="F599" s="429"/>
    </row>
    <row r="600" spans="1:6">
      <c r="A600" s="176" t="s">
        <v>270</v>
      </c>
      <c r="B600" s="177"/>
      <c r="C600" s="178"/>
      <c r="D600" s="178"/>
      <c r="E600" s="178"/>
      <c r="F600" s="179"/>
    </row>
    <row r="601" spans="1:6">
      <c r="A601" s="180"/>
      <c r="B601" s="178"/>
      <c r="C601" s="178"/>
      <c r="D601" s="178"/>
      <c r="E601" s="178"/>
      <c r="F601" s="179"/>
    </row>
    <row r="602" spans="1:6">
      <c r="A602" s="181" t="s">
        <v>42</v>
      </c>
      <c r="B602" s="182"/>
      <c r="C602" s="183" t="s">
        <v>43</v>
      </c>
      <c r="D602" s="183" t="s">
        <v>44</v>
      </c>
      <c r="E602" s="183" t="s">
        <v>45</v>
      </c>
      <c r="F602" s="184" t="s">
        <v>46</v>
      </c>
    </row>
    <row r="603" spans="1:6">
      <c r="A603" s="185" t="s">
        <v>320</v>
      </c>
      <c r="B603" s="177"/>
      <c r="C603" s="186" t="s">
        <v>47</v>
      </c>
      <c r="D603" s="187">
        <v>0.3</v>
      </c>
      <c r="E603" s="188">
        <v>6.41</v>
      </c>
      <c r="F603" s="189">
        <f>D603*E603</f>
        <v>1.923</v>
      </c>
    </row>
    <row r="604" spans="1:6">
      <c r="A604" s="185" t="s">
        <v>321</v>
      </c>
      <c r="B604" s="177"/>
      <c r="C604" s="186" t="s">
        <v>47</v>
      </c>
      <c r="D604" s="187">
        <v>0.15</v>
      </c>
      <c r="E604" s="188">
        <v>5.62</v>
      </c>
      <c r="F604" s="189">
        <f>D604*E604</f>
        <v>0.84299999999999997</v>
      </c>
    </row>
    <row r="605" spans="1:6">
      <c r="A605" s="190" t="s">
        <v>116</v>
      </c>
      <c r="B605" s="177"/>
      <c r="C605" s="178"/>
      <c r="D605" s="191"/>
      <c r="E605" s="178"/>
      <c r="F605" s="189">
        <f>SUM(F603:F604)</f>
        <v>2.766</v>
      </c>
    </row>
    <row r="606" spans="1:6">
      <c r="A606" s="185" t="s">
        <v>117</v>
      </c>
      <c r="B606" s="177"/>
      <c r="C606" s="192"/>
      <c r="D606" s="191" t="s">
        <v>49</v>
      </c>
      <c r="E606" s="197">
        <f>D16</f>
        <v>0.87290000000000001</v>
      </c>
      <c r="F606" s="189">
        <f>F605*E606</f>
        <v>2.4144413999999998</v>
      </c>
    </row>
    <row r="607" spans="1:6">
      <c r="A607" s="185" t="s">
        <v>118</v>
      </c>
      <c r="B607" s="177"/>
      <c r="C607" s="178" t="s">
        <v>49</v>
      </c>
      <c r="D607" s="191" t="s">
        <v>49</v>
      </c>
      <c r="E607" s="178" t="s">
        <v>49</v>
      </c>
      <c r="F607" s="189">
        <f>F606+F605</f>
        <v>5.1804413999999994</v>
      </c>
    </row>
    <row r="608" spans="1:6">
      <c r="A608" s="181" t="s">
        <v>52</v>
      </c>
      <c r="B608" s="182"/>
      <c r="C608" s="183" t="s">
        <v>43</v>
      </c>
      <c r="D608" s="183" t="s">
        <v>44</v>
      </c>
      <c r="E608" s="183" t="s">
        <v>45</v>
      </c>
      <c r="F608" s="184" t="s">
        <v>46</v>
      </c>
    </row>
    <row r="609" spans="1:6">
      <c r="A609" s="185" t="s">
        <v>323</v>
      </c>
      <c r="B609" s="177"/>
      <c r="C609" s="186" t="s">
        <v>108</v>
      </c>
      <c r="D609" s="191">
        <v>0.06</v>
      </c>
      <c r="E609" s="194">
        <v>0.39</v>
      </c>
      <c r="F609" s="189">
        <f>D609*E609</f>
        <v>2.3400000000000001E-2</v>
      </c>
    </row>
    <row r="610" spans="1:6">
      <c r="A610" s="185" t="s">
        <v>322</v>
      </c>
      <c r="B610" s="177"/>
      <c r="C610" s="186" t="s">
        <v>318</v>
      </c>
      <c r="D610" s="191">
        <v>0.05</v>
      </c>
      <c r="E610" s="194">
        <v>45</v>
      </c>
      <c r="F610" s="189">
        <f>D610*E610</f>
        <v>2.25</v>
      </c>
    </row>
    <row r="611" spans="1:6">
      <c r="A611" s="190" t="s">
        <v>110</v>
      </c>
      <c r="B611" s="177"/>
      <c r="C611" s="178"/>
      <c r="D611" s="178"/>
      <c r="E611" s="178"/>
      <c r="F611" s="189">
        <f>SUM(F609:F610)</f>
        <v>2.2734000000000001</v>
      </c>
    </row>
    <row r="612" spans="1:6">
      <c r="A612" s="371" t="s">
        <v>111</v>
      </c>
      <c r="B612" s="425"/>
      <c r="C612" s="425"/>
      <c r="D612" s="425"/>
      <c r="E612" s="178" t="s">
        <v>49</v>
      </c>
      <c r="F612" s="189">
        <f>F611+F607</f>
        <v>7.4538414</v>
      </c>
    </row>
    <row r="613" spans="1:6">
      <c r="A613" s="371" t="s">
        <v>112</v>
      </c>
      <c r="B613" s="425"/>
      <c r="C613" s="425"/>
      <c r="D613" s="425"/>
      <c r="E613" s="197">
        <f>D15</f>
        <v>0.2747</v>
      </c>
      <c r="F613" s="189">
        <f>F612*E613</f>
        <v>2.04757023258</v>
      </c>
    </row>
    <row r="614" spans="1:6">
      <c r="A614" s="373" t="s">
        <v>113</v>
      </c>
      <c r="B614" s="426"/>
      <c r="C614" s="426"/>
      <c r="D614" s="426"/>
      <c r="E614" s="195"/>
      <c r="F614" s="198">
        <f>SUM(F612:F613)</f>
        <v>9.50141163258</v>
      </c>
    </row>
    <row r="616" spans="1:6">
      <c r="A616" s="3" t="s">
        <v>327</v>
      </c>
    </row>
    <row r="617" spans="1:6" ht="15">
      <c r="A617" s="427" t="s">
        <v>325</v>
      </c>
      <c r="B617" s="444"/>
      <c r="C617" s="444"/>
      <c r="D617" s="444"/>
      <c r="E617" s="444"/>
      <c r="F617" s="445"/>
    </row>
    <row r="618" spans="1:6">
      <c r="A618" s="176" t="s">
        <v>270</v>
      </c>
      <c r="B618" s="177"/>
      <c r="C618" s="178"/>
      <c r="D618" s="178"/>
      <c r="E618" s="178"/>
      <c r="F618" s="179"/>
    </row>
    <row r="619" spans="1:6">
      <c r="A619" s="180"/>
      <c r="B619" s="178"/>
      <c r="C619" s="178"/>
      <c r="D619" s="178"/>
      <c r="E619" s="178"/>
      <c r="F619" s="179"/>
    </row>
    <row r="620" spans="1:6">
      <c r="A620" s="181" t="s">
        <v>42</v>
      </c>
      <c r="B620" s="182"/>
      <c r="C620" s="183" t="s">
        <v>43</v>
      </c>
      <c r="D620" s="183" t="s">
        <v>44</v>
      </c>
      <c r="E620" s="183" t="s">
        <v>45</v>
      </c>
      <c r="F620" s="184" t="s">
        <v>46</v>
      </c>
    </row>
    <row r="621" spans="1:6">
      <c r="A621" s="185" t="s">
        <v>320</v>
      </c>
      <c r="B621" s="177"/>
      <c r="C621" s="186" t="s">
        <v>47</v>
      </c>
      <c r="D621" s="187">
        <v>0.1</v>
      </c>
      <c r="E621" s="188">
        <v>6.41</v>
      </c>
      <c r="F621" s="189">
        <f>E621*D621</f>
        <v>0.64100000000000001</v>
      </c>
    </row>
    <row r="622" spans="1:6">
      <c r="A622" s="185" t="s">
        <v>321</v>
      </c>
      <c r="B622" s="177"/>
      <c r="C622" s="186" t="s">
        <v>47</v>
      </c>
      <c r="D622" s="187">
        <v>0.1</v>
      </c>
      <c r="E622" s="188">
        <v>5.62</v>
      </c>
      <c r="F622" s="189">
        <f>E622*D622</f>
        <v>0.56200000000000006</v>
      </c>
    </row>
    <row r="623" spans="1:6">
      <c r="A623" s="190" t="s">
        <v>116</v>
      </c>
      <c r="B623" s="177"/>
      <c r="C623" s="178"/>
      <c r="D623" s="191"/>
      <c r="E623" s="178"/>
      <c r="F623" s="189">
        <f>SUM(F621:F622)</f>
        <v>1.2030000000000001</v>
      </c>
    </row>
    <row r="624" spans="1:6">
      <c r="A624" s="185" t="s">
        <v>117</v>
      </c>
      <c r="B624" s="177"/>
      <c r="C624" s="192"/>
      <c r="D624" s="191" t="s">
        <v>49</v>
      </c>
      <c r="E624" s="197">
        <f>D16</f>
        <v>0.87290000000000001</v>
      </c>
      <c r="F624" s="189">
        <f>F623*E624</f>
        <v>1.0500987000000002</v>
      </c>
    </row>
    <row r="625" spans="1:6">
      <c r="A625" s="185" t="s">
        <v>118</v>
      </c>
      <c r="B625" s="177"/>
      <c r="C625" s="178" t="s">
        <v>49</v>
      </c>
      <c r="D625" s="191" t="s">
        <v>49</v>
      </c>
      <c r="E625" s="178" t="s">
        <v>49</v>
      </c>
      <c r="F625" s="189">
        <f>SUM(F623:F624)</f>
        <v>2.2530987000000002</v>
      </c>
    </row>
    <row r="626" spans="1:6">
      <c r="A626" s="181" t="s">
        <v>52</v>
      </c>
      <c r="B626" s="182"/>
      <c r="C626" s="183" t="s">
        <v>43</v>
      </c>
      <c r="D626" s="183" t="s">
        <v>44</v>
      </c>
      <c r="E626" s="183" t="s">
        <v>45</v>
      </c>
      <c r="F626" s="184" t="s">
        <v>46</v>
      </c>
    </row>
    <row r="627" spans="1:6">
      <c r="A627" s="185" t="s">
        <v>328</v>
      </c>
      <c r="B627" s="177"/>
      <c r="C627" s="186" t="s">
        <v>0</v>
      </c>
      <c r="D627" s="191">
        <v>0.16</v>
      </c>
      <c r="E627" s="194">
        <v>6.28</v>
      </c>
      <c r="F627" s="189">
        <f>D627*E627</f>
        <v>1.0048000000000001</v>
      </c>
    </row>
    <row r="628" spans="1:6">
      <c r="A628" s="190" t="s">
        <v>110</v>
      </c>
      <c r="B628" s="177"/>
      <c r="C628" s="178"/>
      <c r="D628" s="178"/>
      <c r="E628" s="178"/>
      <c r="F628" s="189">
        <f>F627</f>
        <v>1.0048000000000001</v>
      </c>
    </row>
    <row r="629" spans="1:6" ht="15">
      <c r="A629" s="371" t="s">
        <v>111</v>
      </c>
      <c r="B629" s="372"/>
      <c r="C629" s="372"/>
      <c r="D629" s="372"/>
      <c r="E629" s="178" t="s">
        <v>49</v>
      </c>
      <c r="F629" s="189">
        <v>2.8280000000000003</v>
      </c>
    </row>
    <row r="630" spans="1:6" ht="15">
      <c r="A630" s="371" t="s">
        <v>112</v>
      </c>
      <c r="B630" s="372"/>
      <c r="C630" s="372"/>
      <c r="D630" s="372"/>
      <c r="E630" s="193">
        <f>D15</f>
        <v>0.2747</v>
      </c>
      <c r="F630" s="189">
        <v>0.7</v>
      </c>
    </row>
    <row r="631" spans="1:6" ht="15">
      <c r="A631" s="373" t="s">
        <v>113</v>
      </c>
      <c r="B631" s="374"/>
      <c r="C631" s="374"/>
      <c r="D631" s="374"/>
      <c r="E631" s="195"/>
      <c r="F631" s="196">
        <v>3.5280000000000005</v>
      </c>
    </row>
    <row r="634" spans="1:6">
      <c r="A634" s="289" t="s">
        <v>330</v>
      </c>
      <c r="B634" s="290"/>
      <c r="C634" s="291"/>
      <c r="D634" s="291"/>
      <c r="E634" s="292"/>
      <c r="F634" s="293"/>
    </row>
    <row r="635" spans="1:6">
      <c r="A635" s="347" t="s">
        <v>29</v>
      </c>
      <c r="B635" s="348"/>
      <c r="C635" s="348"/>
      <c r="D635" s="348"/>
      <c r="E635" s="348"/>
      <c r="F635" s="349"/>
    </row>
    <row r="636" spans="1:6">
      <c r="A636" s="239" t="s">
        <v>62</v>
      </c>
      <c r="B636" s="240"/>
      <c r="C636" s="294"/>
      <c r="D636" s="294"/>
      <c r="E636" s="294"/>
      <c r="F636" s="295"/>
    </row>
    <row r="637" spans="1:6">
      <c r="A637" s="256"/>
      <c r="B637" s="246"/>
      <c r="C637" s="246"/>
      <c r="D637" s="246"/>
      <c r="E637" s="246"/>
      <c r="F637" s="247"/>
    </row>
    <row r="638" spans="1:6">
      <c r="A638" s="244" t="s">
        <v>42</v>
      </c>
      <c r="B638" s="245"/>
      <c r="C638" s="248" t="s">
        <v>43</v>
      </c>
      <c r="D638" s="248" t="s">
        <v>44</v>
      </c>
      <c r="E638" s="248" t="s">
        <v>45</v>
      </c>
      <c r="F638" s="249" t="s">
        <v>46</v>
      </c>
    </row>
    <row r="639" spans="1:6">
      <c r="A639" s="315" t="s">
        <v>320</v>
      </c>
      <c r="B639" s="245"/>
      <c r="C639" s="248" t="s">
        <v>47</v>
      </c>
      <c r="D639" s="251">
        <v>0.45</v>
      </c>
      <c r="E639" s="255">
        <v>6.41</v>
      </c>
      <c r="F639" s="250">
        <f>ROUND((D639*E639),2)</f>
        <v>2.88</v>
      </c>
    </row>
    <row r="640" spans="1:6">
      <c r="A640" s="315" t="s">
        <v>321</v>
      </c>
      <c r="B640" s="245"/>
      <c r="C640" s="248" t="s">
        <v>47</v>
      </c>
      <c r="D640" s="251">
        <v>0.4</v>
      </c>
      <c r="E640" s="255">
        <v>5.62</v>
      </c>
      <c r="F640" s="250">
        <f>ROUND((D640*E640),2)</f>
        <v>2.25</v>
      </c>
    </row>
    <row r="641" spans="1:6">
      <c r="A641" s="244"/>
      <c r="B641" s="245" t="s">
        <v>48</v>
      </c>
      <c r="C641" s="246" t="s">
        <v>49</v>
      </c>
      <c r="D641" s="246" t="s">
        <v>49</v>
      </c>
      <c r="E641" s="246" t="s">
        <v>49</v>
      </c>
      <c r="F641" s="250">
        <f>SUM(F639:F640)</f>
        <v>5.13</v>
      </c>
    </row>
    <row r="642" spans="1:6">
      <c r="A642" s="244" t="s">
        <v>50</v>
      </c>
      <c r="B642" s="245"/>
      <c r="C642" s="252"/>
      <c r="D642" s="246" t="s">
        <v>49</v>
      </c>
      <c r="E642" s="296">
        <f>D16</f>
        <v>0.87290000000000001</v>
      </c>
      <c r="F642" s="250">
        <f>ROUND((F641*E642),2)</f>
        <v>4.4800000000000004</v>
      </c>
    </row>
    <row r="643" spans="1:6">
      <c r="A643" s="244" t="s">
        <v>51</v>
      </c>
      <c r="B643" s="245"/>
      <c r="C643" s="246" t="s">
        <v>49</v>
      </c>
      <c r="D643" s="246" t="s">
        <v>49</v>
      </c>
      <c r="E643" s="246" t="s">
        <v>49</v>
      </c>
      <c r="F643" s="250">
        <f>F641+F642</f>
        <v>9.61</v>
      </c>
    </row>
    <row r="644" spans="1:6">
      <c r="A644" s="244" t="s">
        <v>52</v>
      </c>
      <c r="B644" s="245"/>
      <c r="C644" s="248" t="s">
        <v>43</v>
      </c>
      <c r="D644" s="248" t="s">
        <v>44</v>
      </c>
      <c r="E644" s="248" t="s">
        <v>45</v>
      </c>
      <c r="F644" s="249" t="s">
        <v>46</v>
      </c>
    </row>
    <row r="645" spans="1:6">
      <c r="A645" s="301" t="s">
        <v>331</v>
      </c>
      <c r="B645" s="245"/>
      <c r="C645" s="248" t="s">
        <v>0</v>
      </c>
      <c r="D645" s="288">
        <v>0.24</v>
      </c>
      <c r="E645" s="255">
        <v>17.09</v>
      </c>
      <c r="F645" s="250">
        <f>ROUND((D645*E645),2)</f>
        <v>4.0999999999999996</v>
      </c>
    </row>
    <row r="646" spans="1:6">
      <c r="A646" s="315" t="s">
        <v>323</v>
      </c>
      <c r="B646" s="245"/>
      <c r="C646" s="248" t="s">
        <v>43</v>
      </c>
      <c r="D646" s="288">
        <v>0.4</v>
      </c>
      <c r="E646" s="255">
        <v>0.39</v>
      </c>
      <c r="F646" s="250">
        <f>ROUND((D646*E646),2)</f>
        <v>0.16</v>
      </c>
    </row>
    <row r="647" spans="1:6">
      <c r="A647" s="244"/>
      <c r="B647" s="245" t="s">
        <v>48</v>
      </c>
      <c r="C647" s="246" t="s">
        <v>49</v>
      </c>
      <c r="D647" s="246" t="s">
        <v>49</v>
      </c>
      <c r="E647" s="255" t="s">
        <v>49</v>
      </c>
      <c r="F647" s="250">
        <f>SUM(F645:F646)</f>
        <v>4.26</v>
      </c>
    </row>
    <row r="648" spans="1:6">
      <c r="A648" s="256"/>
      <c r="B648" s="257" t="s">
        <v>53</v>
      </c>
      <c r="C648" s="246" t="s">
        <v>49</v>
      </c>
      <c r="D648" s="246" t="s">
        <v>49</v>
      </c>
      <c r="E648" s="246" t="s">
        <v>49</v>
      </c>
      <c r="F648" s="250">
        <f>F643+F647</f>
        <v>13.87</v>
      </c>
    </row>
    <row r="649" spans="1:6">
      <c r="A649" s="256"/>
      <c r="B649" s="257" t="s">
        <v>54</v>
      </c>
      <c r="C649" s="246" t="s">
        <v>49</v>
      </c>
      <c r="D649" s="246" t="s">
        <v>49</v>
      </c>
      <c r="E649" s="296">
        <f>D15</f>
        <v>0.2747</v>
      </c>
      <c r="F649" s="250">
        <f>ROUND((F648*E649),2)</f>
        <v>3.81</v>
      </c>
    </row>
    <row r="650" spans="1:6">
      <c r="A650" s="258"/>
      <c r="B650" s="259" t="s">
        <v>55</v>
      </c>
      <c r="C650" s="260" t="s">
        <v>49</v>
      </c>
      <c r="D650" s="260" t="s">
        <v>49</v>
      </c>
      <c r="E650" s="261"/>
      <c r="F650" s="262">
        <f>SUM(F648:F649)</f>
        <v>17.68</v>
      </c>
    </row>
    <row r="652" spans="1:6">
      <c r="A652" s="289" t="s">
        <v>334</v>
      </c>
      <c r="B652" s="290"/>
      <c r="C652" s="291"/>
      <c r="D652" s="291"/>
      <c r="E652" s="292"/>
      <c r="F652" s="293"/>
    </row>
    <row r="653" spans="1:6">
      <c r="A653" s="347" t="s">
        <v>30</v>
      </c>
      <c r="B653" s="348"/>
      <c r="C653" s="348"/>
      <c r="D653" s="348"/>
      <c r="E653" s="348"/>
      <c r="F653" s="349"/>
    </row>
    <row r="654" spans="1:6">
      <c r="A654" s="239" t="s">
        <v>62</v>
      </c>
      <c r="B654" s="240"/>
      <c r="C654" s="294"/>
      <c r="D654" s="294"/>
      <c r="E654" s="294"/>
      <c r="F654" s="295"/>
    </row>
    <row r="655" spans="1:6">
      <c r="A655" s="256"/>
      <c r="B655" s="246"/>
      <c r="C655" s="246"/>
      <c r="D655" s="246"/>
      <c r="E655" s="246"/>
      <c r="F655" s="247"/>
    </row>
    <row r="656" spans="1:6">
      <c r="A656" s="244" t="s">
        <v>42</v>
      </c>
      <c r="B656" s="245"/>
      <c r="C656" s="248" t="s">
        <v>43</v>
      </c>
      <c r="D656" s="248" t="s">
        <v>44</v>
      </c>
      <c r="E656" s="248" t="s">
        <v>45</v>
      </c>
      <c r="F656" s="249" t="s">
        <v>46</v>
      </c>
    </row>
    <row r="657" spans="1:6">
      <c r="A657" s="316" t="s">
        <v>320</v>
      </c>
      <c r="B657" s="245"/>
      <c r="C657" s="248" t="s">
        <v>47</v>
      </c>
      <c r="D657" s="251">
        <v>0.3</v>
      </c>
      <c r="E657" s="255">
        <v>6.41</v>
      </c>
      <c r="F657" s="250">
        <f>ROUND((D657*E657),2)</f>
        <v>1.92</v>
      </c>
    </row>
    <row r="658" spans="1:6">
      <c r="A658" s="316" t="s">
        <v>321</v>
      </c>
      <c r="B658" s="245"/>
      <c r="C658" s="248" t="s">
        <v>47</v>
      </c>
      <c r="D658" s="251">
        <v>0.15</v>
      </c>
      <c r="E658" s="255">
        <v>5.62</v>
      </c>
      <c r="F658" s="250">
        <f>ROUND((D658*E658),2)</f>
        <v>0.84</v>
      </c>
    </row>
    <row r="659" spans="1:6">
      <c r="A659" s="244"/>
      <c r="B659" s="245" t="s">
        <v>48</v>
      </c>
      <c r="C659" s="246" t="s">
        <v>49</v>
      </c>
      <c r="D659" s="246" t="s">
        <v>49</v>
      </c>
      <c r="E659" s="246" t="s">
        <v>49</v>
      </c>
      <c r="F659" s="250">
        <f>SUM(F657:F658)</f>
        <v>2.76</v>
      </c>
    </row>
    <row r="660" spans="1:6">
      <c r="A660" s="244" t="s">
        <v>50</v>
      </c>
      <c r="B660" s="245"/>
      <c r="C660" s="252"/>
      <c r="D660" s="246" t="s">
        <v>49</v>
      </c>
      <c r="E660" s="253">
        <f>D16</f>
        <v>0.87290000000000001</v>
      </c>
      <c r="F660" s="250">
        <f>ROUND((F659*E660),2)</f>
        <v>2.41</v>
      </c>
    </row>
    <row r="661" spans="1:6">
      <c r="A661" s="244" t="s">
        <v>51</v>
      </c>
      <c r="B661" s="245"/>
      <c r="C661" s="246" t="s">
        <v>49</v>
      </c>
      <c r="D661" s="246" t="s">
        <v>49</v>
      </c>
      <c r="E661" s="246" t="s">
        <v>49</v>
      </c>
      <c r="F661" s="250">
        <f>F659+F660</f>
        <v>5.17</v>
      </c>
    </row>
    <row r="662" spans="1:6">
      <c r="A662" s="244" t="s">
        <v>52</v>
      </c>
      <c r="B662" s="245"/>
      <c r="C662" s="248" t="s">
        <v>43</v>
      </c>
      <c r="D662" s="248" t="s">
        <v>44</v>
      </c>
      <c r="E662" s="248" t="s">
        <v>45</v>
      </c>
      <c r="F662" s="249" t="s">
        <v>46</v>
      </c>
    </row>
    <row r="663" spans="1:6">
      <c r="A663" s="301" t="s">
        <v>335</v>
      </c>
      <c r="B663" s="245"/>
      <c r="C663" s="248" t="s">
        <v>31</v>
      </c>
      <c r="D663" s="288">
        <v>8.5000000000000006E-2</v>
      </c>
      <c r="E663" s="255">
        <v>41.05</v>
      </c>
      <c r="F663" s="250">
        <f>ROUND((D663*E663),2)</f>
        <v>3.49</v>
      </c>
    </row>
    <row r="664" spans="1:6">
      <c r="A664" s="244"/>
      <c r="B664" s="245" t="s">
        <v>48</v>
      </c>
      <c r="C664" s="246" t="s">
        <v>49</v>
      </c>
      <c r="D664" s="246" t="s">
        <v>49</v>
      </c>
      <c r="E664" s="255" t="s">
        <v>49</v>
      </c>
      <c r="F664" s="250">
        <f>SUM(F663:F663)</f>
        <v>3.49</v>
      </c>
    </row>
    <row r="665" spans="1:6">
      <c r="A665" s="256"/>
      <c r="B665" s="257" t="s">
        <v>53</v>
      </c>
      <c r="C665" s="246" t="s">
        <v>49</v>
      </c>
      <c r="D665" s="246" t="s">
        <v>49</v>
      </c>
      <c r="E665" s="246" t="s">
        <v>49</v>
      </c>
      <c r="F665" s="250">
        <f>F661+F664</f>
        <v>8.66</v>
      </c>
    </row>
    <row r="666" spans="1:6">
      <c r="A666" s="256"/>
      <c r="B666" s="257" t="s">
        <v>54</v>
      </c>
      <c r="C666" s="246" t="s">
        <v>49</v>
      </c>
      <c r="D666" s="246" t="s">
        <v>49</v>
      </c>
      <c r="E666" s="253">
        <f>D15</f>
        <v>0.2747</v>
      </c>
      <c r="F666" s="250">
        <f>ROUND((F665*E666),2)</f>
        <v>2.38</v>
      </c>
    </row>
    <row r="667" spans="1:6">
      <c r="A667" s="258"/>
      <c r="B667" s="259" t="s">
        <v>55</v>
      </c>
      <c r="C667" s="260" t="s">
        <v>49</v>
      </c>
      <c r="D667" s="260" t="s">
        <v>49</v>
      </c>
      <c r="E667" s="261"/>
      <c r="F667" s="262">
        <f>SUM(F665:F666)</f>
        <v>11.04</v>
      </c>
    </row>
    <row r="670" spans="1:6">
      <c r="A670" s="289" t="s">
        <v>336</v>
      </c>
      <c r="B670" s="290"/>
      <c r="C670" s="291"/>
      <c r="D670" s="291"/>
      <c r="E670" s="292"/>
      <c r="F670" s="293"/>
    </row>
    <row r="671" spans="1:6">
      <c r="A671" s="347" t="s">
        <v>339</v>
      </c>
      <c r="B671" s="348"/>
      <c r="C671" s="348"/>
      <c r="D671" s="348"/>
      <c r="E671" s="348"/>
      <c r="F671" s="349"/>
    </row>
    <row r="672" spans="1:6">
      <c r="A672" s="239" t="s">
        <v>62</v>
      </c>
      <c r="B672" s="240"/>
      <c r="C672" s="294"/>
      <c r="D672" s="294"/>
      <c r="E672" s="294"/>
      <c r="F672" s="295"/>
    </row>
    <row r="673" spans="1:6">
      <c r="A673" s="256"/>
      <c r="B673" s="246"/>
      <c r="C673" s="246"/>
      <c r="D673" s="246"/>
      <c r="E673" s="246"/>
      <c r="F673" s="247"/>
    </row>
    <row r="674" spans="1:6">
      <c r="A674" s="244" t="s">
        <v>42</v>
      </c>
      <c r="B674" s="245"/>
      <c r="C674" s="248" t="s">
        <v>43</v>
      </c>
      <c r="D674" s="248" t="s">
        <v>44</v>
      </c>
      <c r="E674" s="248" t="s">
        <v>45</v>
      </c>
      <c r="F674" s="249" t="s">
        <v>46</v>
      </c>
    </row>
    <row r="675" spans="1:6">
      <c r="A675" s="315" t="s">
        <v>320</v>
      </c>
      <c r="B675" s="245"/>
      <c r="C675" s="248" t="s">
        <v>47</v>
      </c>
      <c r="D675" s="251">
        <v>0.1</v>
      </c>
      <c r="E675" s="255">
        <v>6.41</v>
      </c>
      <c r="F675" s="250">
        <f>ROUND((D675*E675),2)</f>
        <v>0.64</v>
      </c>
    </row>
    <row r="676" spans="1:6">
      <c r="A676" s="315" t="s">
        <v>321</v>
      </c>
      <c r="B676" s="245"/>
      <c r="C676" s="248" t="s">
        <v>47</v>
      </c>
      <c r="D676" s="251">
        <v>0.1</v>
      </c>
      <c r="E676" s="255">
        <v>5.62</v>
      </c>
      <c r="F676" s="250">
        <f>ROUND((D676*E676),2)</f>
        <v>0.56000000000000005</v>
      </c>
    </row>
    <row r="677" spans="1:6">
      <c r="A677" s="244"/>
      <c r="B677" s="245" t="s">
        <v>48</v>
      </c>
      <c r="C677" s="246" t="s">
        <v>49</v>
      </c>
      <c r="D677" s="246" t="s">
        <v>49</v>
      </c>
      <c r="E677" s="246" t="s">
        <v>49</v>
      </c>
      <c r="F677" s="250">
        <f>SUM(F675:F676)</f>
        <v>1.2000000000000002</v>
      </c>
    </row>
    <row r="678" spans="1:6">
      <c r="A678" s="244" t="s">
        <v>50</v>
      </c>
      <c r="B678" s="245"/>
      <c r="C678" s="252"/>
      <c r="D678" s="246" t="s">
        <v>49</v>
      </c>
      <c r="E678" s="296">
        <f>D16</f>
        <v>0.87290000000000001</v>
      </c>
      <c r="F678" s="250">
        <f>ROUND((F677*E678),2)</f>
        <v>1.05</v>
      </c>
    </row>
    <row r="679" spans="1:6">
      <c r="A679" s="244" t="s">
        <v>51</v>
      </c>
      <c r="B679" s="245"/>
      <c r="C679" s="246" t="s">
        <v>49</v>
      </c>
      <c r="D679" s="246" t="s">
        <v>49</v>
      </c>
      <c r="E679" s="246" t="s">
        <v>49</v>
      </c>
      <c r="F679" s="250">
        <f>F677+F678</f>
        <v>2.25</v>
      </c>
    </row>
    <row r="680" spans="1:6">
      <c r="A680" s="244" t="s">
        <v>52</v>
      </c>
      <c r="B680" s="245"/>
      <c r="C680" s="248" t="s">
        <v>43</v>
      </c>
      <c r="D680" s="248" t="s">
        <v>44</v>
      </c>
      <c r="E680" s="248" t="s">
        <v>45</v>
      </c>
      <c r="F680" s="249" t="s">
        <v>46</v>
      </c>
    </row>
    <row r="681" spans="1:6">
      <c r="A681" s="244" t="s">
        <v>337</v>
      </c>
      <c r="B681" s="245"/>
      <c r="C681" s="248" t="s">
        <v>0</v>
      </c>
      <c r="D681" s="288">
        <v>0.11</v>
      </c>
      <c r="E681" s="255">
        <v>11.93</v>
      </c>
      <c r="F681" s="250">
        <f>ROUND((D681*E681),2)</f>
        <v>1.31</v>
      </c>
    </row>
    <row r="682" spans="1:6">
      <c r="A682" s="244"/>
      <c r="B682" s="245"/>
      <c r="C682" s="248"/>
      <c r="D682" s="254"/>
      <c r="E682" s="255"/>
      <c r="F682" s="250">
        <f>ROUND((D682*E682),2)</f>
        <v>0</v>
      </c>
    </row>
    <row r="683" spans="1:6">
      <c r="A683" s="244"/>
      <c r="B683" s="245" t="s">
        <v>48</v>
      </c>
      <c r="C683" s="246" t="s">
        <v>49</v>
      </c>
      <c r="D683" s="246" t="s">
        <v>49</v>
      </c>
      <c r="E683" s="255" t="s">
        <v>49</v>
      </c>
      <c r="F683" s="250">
        <f>SUM(F681:F682)</f>
        <v>1.31</v>
      </c>
    </row>
    <row r="684" spans="1:6">
      <c r="A684" s="256"/>
      <c r="B684" s="257" t="s">
        <v>53</v>
      </c>
      <c r="C684" s="246" t="s">
        <v>49</v>
      </c>
      <c r="D684" s="246" t="s">
        <v>49</v>
      </c>
      <c r="E684" s="246" t="s">
        <v>49</v>
      </c>
      <c r="F684" s="250">
        <f>F679+F683</f>
        <v>3.56</v>
      </c>
    </row>
    <row r="685" spans="1:6">
      <c r="A685" s="256"/>
      <c r="B685" s="257" t="s">
        <v>54</v>
      </c>
      <c r="C685" s="246" t="s">
        <v>49</v>
      </c>
      <c r="D685" s="246" t="s">
        <v>49</v>
      </c>
      <c r="E685" s="296">
        <f>D15</f>
        <v>0.2747</v>
      </c>
      <c r="F685" s="250">
        <f>ROUND((F684*E685),2)</f>
        <v>0.98</v>
      </c>
    </row>
    <row r="686" spans="1:6">
      <c r="A686" s="258"/>
      <c r="B686" s="259" t="s">
        <v>55</v>
      </c>
      <c r="C686" s="260" t="s">
        <v>49</v>
      </c>
      <c r="D686" s="260" t="s">
        <v>49</v>
      </c>
      <c r="E686" s="261"/>
      <c r="F686" s="262">
        <f>SUM(F684:F685)</f>
        <v>4.54</v>
      </c>
    </row>
    <row r="688" spans="1:6">
      <c r="A688" s="289" t="s">
        <v>338</v>
      </c>
      <c r="B688" s="290"/>
      <c r="C688" s="291"/>
      <c r="D688" s="291"/>
      <c r="E688" s="292"/>
      <c r="F688" s="293"/>
    </row>
    <row r="689" spans="1:6">
      <c r="A689" s="347" t="s">
        <v>340</v>
      </c>
      <c r="B689" s="348"/>
      <c r="C689" s="348"/>
      <c r="D689" s="348"/>
      <c r="E689" s="348"/>
      <c r="F689" s="349"/>
    </row>
    <row r="690" spans="1:6">
      <c r="A690" s="239" t="s">
        <v>62</v>
      </c>
      <c r="B690" s="240"/>
      <c r="C690" s="294"/>
      <c r="D690" s="294"/>
      <c r="E690" s="294"/>
      <c r="F690" s="295"/>
    </row>
    <row r="691" spans="1:6">
      <c r="A691" s="256"/>
      <c r="B691" s="246"/>
      <c r="C691" s="246"/>
      <c r="D691" s="246"/>
      <c r="E691" s="246"/>
      <c r="F691" s="247"/>
    </row>
    <row r="692" spans="1:6">
      <c r="A692" s="244" t="s">
        <v>42</v>
      </c>
      <c r="B692" s="245"/>
      <c r="C692" s="248" t="s">
        <v>43</v>
      </c>
      <c r="D692" s="248" t="s">
        <v>44</v>
      </c>
      <c r="E692" s="248" t="s">
        <v>45</v>
      </c>
      <c r="F692" s="249" t="s">
        <v>46</v>
      </c>
    </row>
    <row r="693" spans="1:6">
      <c r="A693" s="315" t="s">
        <v>320</v>
      </c>
      <c r="B693" s="245"/>
      <c r="C693" s="248" t="s">
        <v>47</v>
      </c>
      <c r="D693" s="251">
        <v>0.3</v>
      </c>
      <c r="E693" s="255">
        <v>6.41</v>
      </c>
      <c r="F693" s="250">
        <f>ROUND((D693*E693),2)</f>
        <v>1.92</v>
      </c>
    </row>
    <row r="694" spans="1:6">
      <c r="A694" s="315" t="s">
        <v>321</v>
      </c>
      <c r="B694" s="245"/>
      <c r="C694" s="248" t="s">
        <v>47</v>
      </c>
      <c r="D694" s="251">
        <v>0.2</v>
      </c>
      <c r="E694" s="255">
        <v>5.62</v>
      </c>
      <c r="F694" s="250">
        <f>ROUND((D694*E694),2)</f>
        <v>1.1200000000000001</v>
      </c>
    </row>
    <row r="695" spans="1:6">
      <c r="A695" s="244"/>
      <c r="B695" s="245" t="s">
        <v>48</v>
      </c>
      <c r="C695" s="246" t="s">
        <v>49</v>
      </c>
      <c r="D695" s="246" t="s">
        <v>49</v>
      </c>
      <c r="E695" s="246" t="s">
        <v>49</v>
      </c>
      <c r="F695" s="250">
        <f>SUM(F693:F694)</f>
        <v>3.04</v>
      </c>
    </row>
    <row r="696" spans="1:6">
      <c r="A696" s="244" t="s">
        <v>50</v>
      </c>
      <c r="B696" s="245"/>
      <c r="C696" s="252"/>
      <c r="D696" s="246" t="s">
        <v>49</v>
      </c>
      <c r="E696" s="296">
        <f>D16</f>
        <v>0.87290000000000001</v>
      </c>
      <c r="F696" s="250">
        <f>ROUND((F695*E696),2)</f>
        <v>2.65</v>
      </c>
    </row>
    <row r="697" spans="1:6">
      <c r="A697" s="244" t="s">
        <v>51</v>
      </c>
      <c r="B697" s="245"/>
      <c r="C697" s="246" t="s">
        <v>49</v>
      </c>
      <c r="D697" s="246" t="s">
        <v>49</v>
      </c>
      <c r="E697" s="246" t="s">
        <v>49</v>
      </c>
      <c r="F697" s="250">
        <f>F695+F696</f>
        <v>5.6899999999999995</v>
      </c>
    </row>
    <row r="698" spans="1:6">
      <c r="A698" s="244" t="s">
        <v>52</v>
      </c>
      <c r="B698" s="245"/>
      <c r="C698" s="248" t="s">
        <v>43</v>
      </c>
      <c r="D698" s="248" t="s">
        <v>44</v>
      </c>
      <c r="E698" s="248" t="s">
        <v>45</v>
      </c>
      <c r="F698" s="249" t="s">
        <v>46</v>
      </c>
    </row>
    <row r="699" spans="1:6">
      <c r="A699" s="244" t="s">
        <v>341</v>
      </c>
      <c r="B699" s="245"/>
      <c r="C699" s="248" t="s">
        <v>0</v>
      </c>
      <c r="D699" s="288">
        <v>0.22500000000000001</v>
      </c>
      <c r="E699" s="255">
        <v>14.77</v>
      </c>
      <c r="F699" s="250">
        <f>ROUND((D699*E699),2)</f>
        <v>3.32</v>
      </c>
    </row>
    <row r="700" spans="1:6">
      <c r="A700" s="315" t="s">
        <v>323</v>
      </c>
      <c r="B700" s="245"/>
      <c r="C700" s="248" t="s">
        <v>43</v>
      </c>
      <c r="D700" s="288">
        <v>0.4</v>
      </c>
      <c r="E700" s="255">
        <v>0.39</v>
      </c>
      <c r="F700" s="250">
        <f>ROUND((D700*E700),2)</f>
        <v>0.16</v>
      </c>
    </row>
    <row r="701" spans="1:6">
      <c r="A701" s="244"/>
      <c r="B701" s="245" t="s">
        <v>48</v>
      </c>
      <c r="C701" s="246" t="s">
        <v>49</v>
      </c>
      <c r="D701" s="246" t="s">
        <v>49</v>
      </c>
      <c r="E701" s="255" t="s">
        <v>49</v>
      </c>
      <c r="F701" s="250">
        <f>SUM(F699:F700)</f>
        <v>3.48</v>
      </c>
    </row>
    <row r="702" spans="1:6">
      <c r="A702" s="256"/>
      <c r="B702" s="257" t="s">
        <v>53</v>
      </c>
      <c r="C702" s="246" t="s">
        <v>49</v>
      </c>
      <c r="D702" s="246" t="s">
        <v>49</v>
      </c>
      <c r="E702" s="246" t="s">
        <v>49</v>
      </c>
      <c r="F702" s="250">
        <f>F697+F701</f>
        <v>9.17</v>
      </c>
    </row>
    <row r="703" spans="1:6">
      <c r="A703" s="256"/>
      <c r="B703" s="257" t="s">
        <v>54</v>
      </c>
      <c r="C703" s="246" t="s">
        <v>49</v>
      </c>
      <c r="D703" s="246" t="s">
        <v>49</v>
      </c>
      <c r="E703" s="296">
        <f>D15</f>
        <v>0.2747</v>
      </c>
      <c r="F703" s="250">
        <f>ROUND((F702*E703),2)</f>
        <v>2.52</v>
      </c>
    </row>
    <row r="704" spans="1:6">
      <c r="A704" s="258"/>
      <c r="B704" s="259" t="s">
        <v>55</v>
      </c>
      <c r="C704" s="260" t="s">
        <v>49</v>
      </c>
      <c r="D704" s="260" t="s">
        <v>49</v>
      </c>
      <c r="E704" s="261"/>
      <c r="F704" s="262">
        <f>SUM(F702:F703)</f>
        <v>11.69</v>
      </c>
    </row>
    <row r="706" spans="1:6">
      <c r="A706" s="289" t="s">
        <v>342</v>
      </c>
      <c r="B706" s="290"/>
      <c r="C706" s="291"/>
      <c r="D706" s="291"/>
      <c r="E706" s="292"/>
      <c r="F706" s="293"/>
    </row>
    <row r="707" spans="1:6">
      <c r="A707" s="347" t="s">
        <v>343</v>
      </c>
      <c r="B707" s="348"/>
      <c r="C707" s="348"/>
      <c r="D707" s="348"/>
      <c r="E707" s="348"/>
      <c r="F707" s="349"/>
    </row>
    <row r="708" spans="1:6">
      <c r="A708" s="239" t="s">
        <v>62</v>
      </c>
      <c r="B708" s="240"/>
      <c r="C708" s="294"/>
      <c r="D708" s="294"/>
      <c r="E708" s="294"/>
      <c r="F708" s="295"/>
    </row>
    <row r="709" spans="1:6">
      <c r="A709" s="256"/>
      <c r="B709" s="246"/>
      <c r="C709" s="246"/>
      <c r="D709" s="246"/>
      <c r="E709" s="246"/>
      <c r="F709" s="247"/>
    </row>
    <row r="710" spans="1:6">
      <c r="A710" s="244" t="s">
        <v>42</v>
      </c>
      <c r="B710" s="245"/>
      <c r="C710" s="248" t="s">
        <v>43</v>
      </c>
      <c r="D710" s="248" t="s">
        <v>44</v>
      </c>
      <c r="E710" s="248" t="s">
        <v>45</v>
      </c>
      <c r="F710" s="249" t="s">
        <v>46</v>
      </c>
    </row>
    <row r="711" spans="1:6">
      <c r="A711" s="315"/>
      <c r="B711" s="245"/>
      <c r="C711" s="248"/>
      <c r="D711" s="251"/>
      <c r="E711" s="255"/>
      <c r="F711" s="250"/>
    </row>
    <row r="712" spans="1:6">
      <c r="A712" s="315"/>
      <c r="B712" s="245"/>
      <c r="C712" s="248"/>
      <c r="D712" s="251"/>
      <c r="E712" s="255"/>
      <c r="F712" s="250"/>
    </row>
    <row r="713" spans="1:6">
      <c r="A713" s="244"/>
      <c r="B713" s="245" t="s">
        <v>48</v>
      </c>
      <c r="C713" s="246" t="s">
        <v>49</v>
      </c>
      <c r="D713" s="246" t="s">
        <v>49</v>
      </c>
      <c r="E713" s="246" t="s">
        <v>49</v>
      </c>
      <c r="F713" s="250">
        <f>SUM(F711:F712)</f>
        <v>0</v>
      </c>
    </row>
    <row r="714" spans="1:6">
      <c r="A714" s="244" t="s">
        <v>50</v>
      </c>
      <c r="B714" s="245"/>
      <c r="C714" s="252"/>
      <c r="D714" s="246" t="s">
        <v>49</v>
      </c>
      <c r="E714" s="296">
        <f>D16</f>
        <v>0.87290000000000001</v>
      </c>
      <c r="F714" s="250">
        <f>ROUND((F713*E714),2)</f>
        <v>0</v>
      </c>
    </row>
    <row r="715" spans="1:6">
      <c r="A715" s="244" t="s">
        <v>51</v>
      </c>
      <c r="B715" s="245"/>
      <c r="C715" s="246" t="s">
        <v>49</v>
      </c>
      <c r="D715" s="246" t="s">
        <v>49</v>
      </c>
      <c r="E715" s="246" t="s">
        <v>49</v>
      </c>
      <c r="F715" s="250">
        <f>F713+F714</f>
        <v>0</v>
      </c>
    </row>
    <row r="716" spans="1:6">
      <c r="A716" s="244" t="s">
        <v>52</v>
      </c>
      <c r="B716" s="245"/>
      <c r="C716" s="248" t="s">
        <v>43</v>
      </c>
      <c r="D716" s="248" t="s">
        <v>44</v>
      </c>
      <c r="E716" s="248" t="s">
        <v>45</v>
      </c>
      <c r="F716" s="249" t="s">
        <v>46</v>
      </c>
    </row>
    <row r="717" spans="1:6">
      <c r="A717" s="244" t="s">
        <v>344</v>
      </c>
      <c r="B717" s="245"/>
      <c r="C717" s="248" t="s">
        <v>59</v>
      </c>
      <c r="D717" s="288">
        <v>1.05</v>
      </c>
      <c r="E717" s="255">
        <v>80</v>
      </c>
      <c r="F717" s="250">
        <f>ROUND((D717*E717),2)</f>
        <v>84</v>
      </c>
    </row>
    <row r="718" spans="1:6">
      <c r="A718" s="315"/>
      <c r="B718" s="245"/>
      <c r="C718" s="248"/>
      <c r="D718" s="288"/>
      <c r="E718" s="255"/>
      <c r="F718" s="250">
        <f>ROUND((D718*E718),2)</f>
        <v>0</v>
      </c>
    </row>
    <row r="719" spans="1:6">
      <c r="A719" s="244"/>
      <c r="B719" s="245" t="s">
        <v>48</v>
      </c>
      <c r="C719" s="246" t="s">
        <v>49</v>
      </c>
      <c r="D719" s="246" t="s">
        <v>49</v>
      </c>
      <c r="E719" s="255" t="s">
        <v>49</v>
      </c>
      <c r="F719" s="250">
        <f>SUM(F717:F718)</f>
        <v>84</v>
      </c>
    </row>
    <row r="720" spans="1:6">
      <c r="A720" s="256"/>
      <c r="B720" s="257" t="s">
        <v>53</v>
      </c>
      <c r="C720" s="246" t="s">
        <v>49</v>
      </c>
      <c r="D720" s="246" t="s">
        <v>49</v>
      </c>
      <c r="E720" s="246" t="s">
        <v>49</v>
      </c>
      <c r="F720" s="250">
        <f>F715+F719</f>
        <v>84</v>
      </c>
    </row>
    <row r="721" spans="1:6">
      <c r="A721" s="256"/>
      <c r="B721" s="257" t="s">
        <v>54</v>
      </c>
      <c r="C721" s="246" t="s">
        <v>49</v>
      </c>
      <c r="D721" s="246" t="s">
        <v>49</v>
      </c>
      <c r="E721" s="296">
        <f>D15</f>
        <v>0.2747</v>
      </c>
      <c r="F721" s="250">
        <f>ROUND((F720*E721),2)</f>
        <v>23.07</v>
      </c>
    </row>
    <row r="722" spans="1:6">
      <c r="A722" s="258"/>
      <c r="B722" s="259" t="s">
        <v>55</v>
      </c>
      <c r="C722" s="260" t="s">
        <v>49</v>
      </c>
      <c r="D722" s="260" t="s">
        <v>49</v>
      </c>
      <c r="E722" s="261"/>
      <c r="F722" s="262">
        <f>SUM(F720:F721)</f>
        <v>107.07</v>
      </c>
    </row>
    <row r="724" spans="1:6">
      <c r="A724" s="289" t="s">
        <v>345</v>
      </c>
      <c r="B724" s="290"/>
      <c r="C724" s="291"/>
      <c r="D724" s="291"/>
      <c r="E724" s="292"/>
      <c r="F724" s="293"/>
    </row>
    <row r="725" spans="1:6">
      <c r="A725" s="347" t="s">
        <v>346</v>
      </c>
      <c r="B725" s="348"/>
      <c r="C725" s="348"/>
      <c r="D725" s="348"/>
      <c r="E725" s="348"/>
      <c r="F725" s="349"/>
    </row>
    <row r="726" spans="1:6">
      <c r="A726" s="239" t="s">
        <v>62</v>
      </c>
      <c r="B726" s="240"/>
      <c r="C726" s="294"/>
      <c r="D726" s="294"/>
      <c r="E726" s="294"/>
      <c r="F726" s="295"/>
    </row>
    <row r="727" spans="1:6">
      <c r="A727" s="256"/>
      <c r="B727" s="246"/>
      <c r="C727" s="246"/>
      <c r="D727" s="246"/>
      <c r="E727" s="246"/>
      <c r="F727" s="247"/>
    </row>
    <row r="728" spans="1:6">
      <c r="A728" s="244" t="s">
        <v>42</v>
      </c>
      <c r="B728" s="245"/>
      <c r="C728" s="248" t="s">
        <v>43</v>
      </c>
      <c r="D728" s="248" t="s">
        <v>44</v>
      </c>
      <c r="E728" s="248" t="s">
        <v>45</v>
      </c>
      <c r="F728" s="249" t="s">
        <v>46</v>
      </c>
    </row>
    <row r="729" spans="1:6">
      <c r="A729" s="315"/>
      <c r="B729" s="245"/>
      <c r="C729" s="248"/>
      <c r="D729" s="251"/>
      <c r="E729" s="255"/>
      <c r="F729" s="250"/>
    </row>
    <row r="730" spans="1:6">
      <c r="A730" s="315"/>
      <c r="B730" s="245"/>
      <c r="C730" s="248"/>
      <c r="D730" s="251"/>
      <c r="E730" s="255"/>
      <c r="F730" s="250"/>
    </row>
    <row r="731" spans="1:6">
      <c r="A731" s="244"/>
      <c r="B731" s="245" t="s">
        <v>48</v>
      </c>
      <c r="C731" s="246" t="s">
        <v>49</v>
      </c>
      <c r="D731" s="246" t="s">
        <v>49</v>
      </c>
      <c r="E731" s="246" t="s">
        <v>49</v>
      </c>
      <c r="F731" s="250">
        <f>SUM(F729:F730)</f>
        <v>0</v>
      </c>
    </row>
    <row r="732" spans="1:6">
      <c r="A732" s="244" t="s">
        <v>50</v>
      </c>
      <c r="B732" s="245"/>
      <c r="C732" s="252"/>
      <c r="D732" s="246" t="s">
        <v>49</v>
      </c>
      <c r="E732" s="296">
        <f>D16</f>
        <v>0.87290000000000001</v>
      </c>
      <c r="F732" s="250">
        <f>ROUND((F731*E732),2)</f>
        <v>0</v>
      </c>
    </row>
    <row r="733" spans="1:6">
      <c r="A733" s="244" t="s">
        <v>51</v>
      </c>
      <c r="B733" s="245"/>
      <c r="C733" s="246" t="s">
        <v>49</v>
      </c>
      <c r="D733" s="246" t="s">
        <v>49</v>
      </c>
      <c r="E733" s="246" t="s">
        <v>49</v>
      </c>
      <c r="F733" s="250">
        <f>F731+F732</f>
        <v>0</v>
      </c>
    </row>
    <row r="734" spans="1:6">
      <c r="A734" s="244" t="s">
        <v>52</v>
      </c>
      <c r="B734" s="245"/>
      <c r="C734" s="248" t="s">
        <v>43</v>
      </c>
      <c r="D734" s="248" t="s">
        <v>44</v>
      </c>
      <c r="E734" s="248" t="s">
        <v>45</v>
      </c>
      <c r="F734" s="249" t="s">
        <v>46</v>
      </c>
    </row>
    <row r="735" spans="1:6">
      <c r="A735" s="244" t="s">
        <v>347</v>
      </c>
      <c r="B735" s="245"/>
      <c r="C735" s="248" t="s">
        <v>59</v>
      </c>
      <c r="D735" s="288">
        <v>1.05</v>
      </c>
      <c r="E735" s="255">
        <v>29.9</v>
      </c>
      <c r="F735" s="250">
        <f>ROUND((D735*E735),2)</f>
        <v>31.4</v>
      </c>
    </row>
    <row r="736" spans="1:6">
      <c r="A736" s="315"/>
      <c r="B736" s="245"/>
      <c r="C736" s="248"/>
      <c r="D736" s="288"/>
      <c r="E736" s="255"/>
      <c r="F736" s="250">
        <f>ROUND((D736*E736),2)</f>
        <v>0</v>
      </c>
    </row>
    <row r="737" spans="1:6">
      <c r="A737" s="244"/>
      <c r="B737" s="245" t="s">
        <v>48</v>
      </c>
      <c r="C737" s="246" t="s">
        <v>49</v>
      </c>
      <c r="D737" s="246" t="s">
        <v>49</v>
      </c>
      <c r="E737" s="255" t="s">
        <v>49</v>
      </c>
      <c r="F737" s="250">
        <f>SUM(F735:F736)</f>
        <v>31.4</v>
      </c>
    </row>
    <row r="738" spans="1:6">
      <c r="A738" s="256"/>
      <c r="B738" s="257" t="s">
        <v>53</v>
      </c>
      <c r="C738" s="246" t="s">
        <v>49</v>
      </c>
      <c r="D738" s="246" t="s">
        <v>49</v>
      </c>
      <c r="E738" s="246" t="s">
        <v>49</v>
      </c>
      <c r="F738" s="250">
        <f>F733+F737</f>
        <v>31.4</v>
      </c>
    </row>
    <row r="739" spans="1:6">
      <c r="A739" s="256"/>
      <c r="B739" s="257" t="s">
        <v>54</v>
      </c>
      <c r="C739" s="246" t="s">
        <v>49</v>
      </c>
      <c r="D739" s="246" t="s">
        <v>49</v>
      </c>
      <c r="E739" s="296">
        <f>D15</f>
        <v>0.2747</v>
      </c>
      <c r="F739" s="250">
        <f>ROUND((F738*E739),2)</f>
        <v>8.6300000000000008</v>
      </c>
    </row>
    <row r="740" spans="1:6">
      <c r="A740" s="258"/>
      <c r="B740" s="259" t="s">
        <v>55</v>
      </c>
      <c r="C740" s="260" t="s">
        <v>49</v>
      </c>
      <c r="D740" s="260" t="s">
        <v>49</v>
      </c>
      <c r="E740" s="261"/>
      <c r="F740" s="262">
        <f>SUM(F738:F739)</f>
        <v>40.03</v>
      </c>
    </row>
    <row r="742" spans="1:6">
      <c r="A742" s="289" t="s">
        <v>348</v>
      </c>
      <c r="B742" s="290"/>
      <c r="C742" s="291"/>
      <c r="D742" s="291"/>
      <c r="E742" s="292"/>
      <c r="F742" s="293"/>
    </row>
    <row r="743" spans="1:6">
      <c r="A743" s="347" t="s">
        <v>349</v>
      </c>
      <c r="B743" s="348"/>
      <c r="C743" s="348"/>
      <c r="D743" s="348"/>
      <c r="E743" s="348"/>
      <c r="F743" s="349"/>
    </row>
    <row r="744" spans="1:6">
      <c r="A744" s="239" t="s">
        <v>62</v>
      </c>
      <c r="B744" s="240"/>
      <c r="C744" s="294"/>
      <c r="D744" s="294"/>
      <c r="E744" s="294"/>
      <c r="F744" s="295"/>
    </row>
    <row r="745" spans="1:6">
      <c r="A745" s="256"/>
      <c r="B745" s="246"/>
      <c r="C745" s="246"/>
      <c r="D745" s="246"/>
      <c r="E745" s="246"/>
      <c r="F745" s="247"/>
    </row>
    <row r="746" spans="1:6">
      <c r="A746" s="244" t="s">
        <v>42</v>
      </c>
      <c r="B746" s="245"/>
      <c r="C746" s="248" t="s">
        <v>43</v>
      </c>
      <c r="D746" s="248" t="s">
        <v>44</v>
      </c>
      <c r="E746" s="248" t="s">
        <v>45</v>
      </c>
      <c r="F746" s="249" t="s">
        <v>46</v>
      </c>
    </row>
    <row r="747" spans="1:6">
      <c r="A747" s="315"/>
      <c r="B747" s="245"/>
      <c r="C747" s="248"/>
      <c r="D747" s="251"/>
      <c r="E747" s="255"/>
      <c r="F747" s="250"/>
    </row>
    <row r="748" spans="1:6">
      <c r="A748" s="315"/>
      <c r="B748" s="245"/>
      <c r="C748" s="248"/>
      <c r="D748" s="251"/>
      <c r="E748" s="255"/>
      <c r="F748" s="250"/>
    </row>
    <row r="749" spans="1:6">
      <c r="A749" s="244"/>
      <c r="B749" s="245" t="s">
        <v>48</v>
      </c>
      <c r="C749" s="246" t="s">
        <v>49</v>
      </c>
      <c r="D749" s="246" t="s">
        <v>49</v>
      </c>
      <c r="E749" s="246" t="s">
        <v>49</v>
      </c>
      <c r="F749" s="250">
        <f>SUM(F747:F748)</f>
        <v>0</v>
      </c>
    </row>
    <row r="750" spans="1:6">
      <c r="A750" s="244" t="s">
        <v>50</v>
      </c>
      <c r="B750" s="245"/>
      <c r="C750" s="252"/>
      <c r="D750" s="246" t="s">
        <v>49</v>
      </c>
      <c r="E750" s="296">
        <f>D16</f>
        <v>0.87290000000000001</v>
      </c>
      <c r="F750" s="250">
        <f>ROUND((F749*E750),2)</f>
        <v>0</v>
      </c>
    </row>
    <row r="751" spans="1:6">
      <c r="A751" s="244" t="s">
        <v>51</v>
      </c>
      <c r="B751" s="245"/>
      <c r="C751" s="246" t="s">
        <v>49</v>
      </c>
      <c r="D751" s="246" t="s">
        <v>49</v>
      </c>
      <c r="E751" s="246" t="s">
        <v>49</v>
      </c>
      <c r="F751" s="250">
        <f>F749+F750</f>
        <v>0</v>
      </c>
    </row>
    <row r="752" spans="1:6">
      <c r="A752" s="244" t="s">
        <v>52</v>
      </c>
      <c r="B752" s="245"/>
      <c r="C752" s="248" t="s">
        <v>43</v>
      </c>
      <c r="D752" s="248" t="s">
        <v>44</v>
      </c>
      <c r="E752" s="248" t="s">
        <v>45</v>
      </c>
      <c r="F752" s="249" t="s">
        <v>46</v>
      </c>
    </row>
    <row r="753" spans="1:6" ht="25.5" customHeight="1">
      <c r="A753" s="340" t="s">
        <v>372</v>
      </c>
      <c r="B753" s="341"/>
      <c r="C753" s="248" t="s">
        <v>59</v>
      </c>
      <c r="D753" s="288">
        <v>1.03</v>
      </c>
      <c r="E753" s="255">
        <v>436.14</v>
      </c>
      <c r="F753" s="250">
        <f>ROUND((D753*E753),2)</f>
        <v>449.22</v>
      </c>
    </row>
    <row r="754" spans="1:6">
      <c r="A754" s="315"/>
      <c r="B754" s="245"/>
      <c r="C754" s="248"/>
      <c r="D754" s="288"/>
      <c r="E754" s="255"/>
      <c r="F754" s="250">
        <f>ROUND((D754*E754),2)</f>
        <v>0</v>
      </c>
    </row>
    <row r="755" spans="1:6">
      <c r="A755" s="244"/>
      <c r="B755" s="245" t="s">
        <v>48</v>
      </c>
      <c r="C755" s="246" t="s">
        <v>49</v>
      </c>
      <c r="D755" s="246" t="s">
        <v>49</v>
      </c>
      <c r="E755" s="255" t="s">
        <v>49</v>
      </c>
      <c r="F755" s="250">
        <f>SUM(F753:F754)</f>
        <v>449.22</v>
      </c>
    </row>
    <row r="756" spans="1:6">
      <c r="A756" s="256"/>
      <c r="B756" s="257" t="s">
        <v>53</v>
      </c>
      <c r="C756" s="246" t="s">
        <v>49</v>
      </c>
      <c r="D756" s="246" t="s">
        <v>49</v>
      </c>
      <c r="E756" s="246" t="s">
        <v>49</v>
      </c>
      <c r="F756" s="250">
        <f>F751+F755</f>
        <v>449.22</v>
      </c>
    </row>
    <row r="757" spans="1:6">
      <c r="A757" s="256"/>
      <c r="B757" s="257" t="s">
        <v>54</v>
      </c>
      <c r="C757" s="246" t="s">
        <v>49</v>
      </c>
      <c r="D757" s="246" t="s">
        <v>49</v>
      </c>
      <c r="E757" s="296">
        <f>D15</f>
        <v>0.2747</v>
      </c>
      <c r="F757" s="250">
        <f>ROUND((F756*E757),2)</f>
        <v>123.4</v>
      </c>
    </row>
    <row r="758" spans="1:6">
      <c r="A758" s="258"/>
      <c r="B758" s="259" t="s">
        <v>55</v>
      </c>
      <c r="C758" s="260" t="s">
        <v>49</v>
      </c>
      <c r="D758" s="260" t="s">
        <v>49</v>
      </c>
      <c r="E758" s="261"/>
      <c r="F758" s="262">
        <f>SUM(F756:F757)</f>
        <v>572.62</v>
      </c>
    </row>
    <row r="760" spans="1:6">
      <c r="A760" s="289" t="s">
        <v>350</v>
      </c>
      <c r="B760" s="290"/>
      <c r="C760" s="291"/>
      <c r="D760" s="291"/>
      <c r="E760" s="292"/>
      <c r="F760" s="293"/>
    </row>
    <row r="761" spans="1:6">
      <c r="A761" s="347" t="s">
        <v>351</v>
      </c>
      <c r="B761" s="348"/>
      <c r="C761" s="348"/>
      <c r="D761" s="348"/>
      <c r="E761" s="348"/>
      <c r="F761" s="349"/>
    </row>
    <row r="762" spans="1:6">
      <c r="A762" s="239" t="s">
        <v>62</v>
      </c>
      <c r="B762" s="240"/>
      <c r="C762" s="294"/>
      <c r="D762" s="294"/>
      <c r="E762" s="294"/>
      <c r="F762" s="295"/>
    </row>
    <row r="763" spans="1:6">
      <c r="A763" s="256"/>
      <c r="B763" s="246"/>
      <c r="C763" s="246"/>
      <c r="D763" s="246"/>
      <c r="E763" s="246"/>
      <c r="F763" s="247"/>
    </row>
    <row r="764" spans="1:6">
      <c r="A764" s="244" t="s">
        <v>42</v>
      </c>
      <c r="B764" s="245"/>
      <c r="C764" s="248" t="s">
        <v>43</v>
      </c>
      <c r="D764" s="248" t="s">
        <v>44</v>
      </c>
      <c r="E764" s="248" t="s">
        <v>45</v>
      </c>
      <c r="F764" s="249" t="s">
        <v>46</v>
      </c>
    </row>
    <row r="765" spans="1:6">
      <c r="A765" s="315"/>
      <c r="B765" s="245"/>
      <c r="C765" s="248"/>
      <c r="D765" s="251"/>
      <c r="E765" s="255"/>
      <c r="F765" s="250"/>
    </row>
    <row r="766" spans="1:6">
      <c r="A766" s="315"/>
      <c r="B766" s="245"/>
      <c r="C766" s="248"/>
      <c r="D766" s="251"/>
      <c r="E766" s="255"/>
      <c r="F766" s="250"/>
    </row>
    <row r="767" spans="1:6">
      <c r="A767" s="244"/>
      <c r="B767" s="245" t="s">
        <v>48</v>
      </c>
      <c r="C767" s="246" t="s">
        <v>49</v>
      </c>
      <c r="D767" s="246" t="s">
        <v>49</v>
      </c>
      <c r="E767" s="246" t="s">
        <v>49</v>
      </c>
      <c r="F767" s="250">
        <f>SUM(F765:F766)</f>
        <v>0</v>
      </c>
    </row>
    <row r="768" spans="1:6">
      <c r="A768" s="244" t="s">
        <v>50</v>
      </c>
      <c r="B768" s="245"/>
      <c r="C768" s="252"/>
      <c r="D768" s="246" t="s">
        <v>49</v>
      </c>
      <c r="E768" s="296">
        <f>D16</f>
        <v>0.87290000000000001</v>
      </c>
      <c r="F768" s="250">
        <f>ROUND((F767*E768),2)</f>
        <v>0</v>
      </c>
    </row>
    <row r="769" spans="1:6">
      <c r="A769" s="244" t="s">
        <v>51</v>
      </c>
      <c r="B769" s="245"/>
      <c r="C769" s="246" t="s">
        <v>49</v>
      </c>
      <c r="D769" s="246" t="s">
        <v>49</v>
      </c>
      <c r="E769" s="246" t="s">
        <v>49</v>
      </c>
      <c r="F769" s="250">
        <f>F767+F768</f>
        <v>0</v>
      </c>
    </row>
    <row r="770" spans="1:6">
      <c r="A770" s="244" t="s">
        <v>52</v>
      </c>
      <c r="B770" s="245"/>
      <c r="C770" s="248" t="s">
        <v>43</v>
      </c>
      <c r="D770" s="248" t="s">
        <v>44</v>
      </c>
      <c r="E770" s="248" t="s">
        <v>45</v>
      </c>
      <c r="F770" s="249" t="s">
        <v>46</v>
      </c>
    </row>
    <row r="771" spans="1:6" ht="24.75" customHeight="1">
      <c r="A771" s="442" t="s">
        <v>352</v>
      </c>
      <c r="B771" s="443"/>
      <c r="C771" s="248" t="s">
        <v>59</v>
      </c>
      <c r="D771" s="288">
        <v>1.02</v>
      </c>
      <c r="E771" s="255">
        <v>310.45</v>
      </c>
      <c r="F771" s="250">
        <f>ROUND((D771*E771),2)</f>
        <v>316.66000000000003</v>
      </c>
    </row>
    <row r="772" spans="1:6">
      <c r="A772" s="315"/>
      <c r="B772" s="245"/>
      <c r="C772" s="248"/>
      <c r="D772" s="288"/>
      <c r="E772" s="255"/>
      <c r="F772" s="250">
        <f>ROUND((D772*E772),2)</f>
        <v>0</v>
      </c>
    </row>
    <row r="773" spans="1:6">
      <c r="A773" s="244"/>
      <c r="B773" s="245" t="s">
        <v>48</v>
      </c>
      <c r="C773" s="246" t="s">
        <v>49</v>
      </c>
      <c r="D773" s="246" t="s">
        <v>49</v>
      </c>
      <c r="E773" s="255" t="s">
        <v>49</v>
      </c>
      <c r="F773" s="250">
        <f>SUM(F771:F772)</f>
        <v>316.66000000000003</v>
      </c>
    </row>
    <row r="774" spans="1:6">
      <c r="A774" s="256"/>
      <c r="B774" s="257" t="s">
        <v>53</v>
      </c>
      <c r="C774" s="246" t="s">
        <v>49</v>
      </c>
      <c r="D774" s="246" t="s">
        <v>49</v>
      </c>
      <c r="E774" s="246" t="s">
        <v>49</v>
      </c>
      <c r="F774" s="250">
        <f>F769+F773</f>
        <v>316.66000000000003</v>
      </c>
    </row>
    <row r="775" spans="1:6">
      <c r="A775" s="256"/>
      <c r="B775" s="257" t="s">
        <v>54</v>
      </c>
      <c r="C775" s="246" t="s">
        <v>49</v>
      </c>
      <c r="D775" s="246" t="s">
        <v>49</v>
      </c>
      <c r="E775" s="296">
        <f>D15</f>
        <v>0.2747</v>
      </c>
      <c r="F775" s="250">
        <f>ROUND((F774*E775),2)</f>
        <v>86.99</v>
      </c>
    </row>
    <row r="776" spans="1:6">
      <c r="A776" s="258"/>
      <c r="B776" s="259" t="s">
        <v>55</v>
      </c>
      <c r="C776" s="260" t="s">
        <v>49</v>
      </c>
      <c r="D776" s="260" t="s">
        <v>49</v>
      </c>
      <c r="E776" s="261"/>
      <c r="F776" s="262">
        <f>SUM(F774:F775)</f>
        <v>403.65000000000003</v>
      </c>
    </row>
    <row r="778" spans="1:6">
      <c r="A778" s="289" t="s">
        <v>353</v>
      </c>
      <c r="B778" s="290"/>
      <c r="C778" s="291"/>
      <c r="D778" s="291"/>
      <c r="E778" s="292"/>
      <c r="F778" s="293"/>
    </row>
    <row r="779" spans="1:6">
      <c r="A779" s="347" t="s">
        <v>355</v>
      </c>
      <c r="B779" s="348"/>
      <c r="C779" s="348"/>
      <c r="D779" s="348"/>
      <c r="E779" s="348"/>
      <c r="F779" s="349"/>
    </row>
    <row r="780" spans="1:6">
      <c r="A780" s="239" t="s">
        <v>62</v>
      </c>
      <c r="B780" s="240"/>
      <c r="C780" s="294"/>
      <c r="D780" s="294"/>
      <c r="E780" s="294"/>
      <c r="F780" s="295"/>
    </row>
    <row r="781" spans="1:6">
      <c r="A781" s="256"/>
      <c r="B781" s="246"/>
      <c r="C781" s="246"/>
      <c r="D781" s="246"/>
      <c r="E781" s="246"/>
      <c r="F781" s="247"/>
    </row>
    <row r="782" spans="1:6">
      <c r="A782" s="244" t="s">
        <v>42</v>
      </c>
      <c r="B782" s="245"/>
      <c r="C782" s="248" t="s">
        <v>43</v>
      </c>
      <c r="D782" s="248" t="s">
        <v>44</v>
      </c>
      <c r="E782" s="248" t="s">
        <v>45</v>
      </c>
      <c r="F782" s="249" t="s">
        <v>46</v>
      </c>
    </row>
    <row r="783" spans="1:6">
      <c r="A783" s="315"/>
      <c r="B783" s="245"/>
      <c r="C783" s="248"/>
      <c r="D783" s="251"/>
      <c r="E783" s="255"/>
      <c r="F783" s="250"/>
    </row>
    <row r="784" spans="1:6">
      <c r="A784" s="315"/>
      <c r="B784" s="245"/>
      <c r="C784" s="248"/>
      <c r="D784" s="251"/>
      <c r="E784" s="255"/>
      <c r="F784" s="250"/>
    </row>
    <row r="785" spans="1:6">
      <c r="A785" s="244"/>
      <c r="B785" s="245" t="s">
        <v>48</v>
      </c>
      <c r="C785" s="246" t="s">
        <v>49</v>
      </c>
      <c r="D785" s="246" t="s">
        <v>49</v>
      </c>
      <c r="E785" s="246" t="s">
        <v>49</v>
      </c>
      <c r="F785" s="250">
        <f>SUM(F783:F784)</f>
        <v>0</v>
      </c>
    </row>
    <row r="786" spans="1:6">
      <c r="A786" s="244" t="s">
        <v>50</v>
      </c>
      <c r="B786" s="245"/>
      <c r="C786" s="252"/>
      <c r="D786" s="246" t="s">
        <v>49</v>
      </c>
      <c r="E786" s="296">
        <f>D16</f>
        <v>0.87290000000000001</v>
      </c>
      <c r="F786" s="250">
        <f>ROUND((F785*E786),2)</f>
        <v>0</v>
      </c>
    </row>
    <row r="787" spans="1:6">
      <c r="A787" s="244" t="s">
        <v>51</v>
      </c>
      <c r="B787" s="245"/>
      <c r="C787" s="246" t="s">
        <v>49</v>
      </c>
      <c r="D787" s="246" t="s">
        <v>49</v>
      </c>
      <c r="E787" s="246" t="s">
        <v>49</v>
      </c>
      <c r="F787" s="250">
        <f>F785+F786</f>
        <v>0</v>
      </c>
    </row>
    <row r="788" spans="1:6">
      <c r="A788" s="244" t="s">
        <v>52</v>
      </c>
      <c r="B788" s="245"/>
      <c r="C788" s="248" t="s">
        <v>43</v>
      </c>
      <c r="D788" s="248" t="s">
        <v>44</v>
      </c>
      <c r="E788" s="248" t="s">
        <v>45</v>
      </c>
      <c r="F788" s="249" t="s">
        <v>46</v>
      </c>
    </row>
    <row r="789" spans="1:6" ht="39.75" customHeight="1">
      <c r="A789" s="442" t="s">
        <v>356</v>
      </c>
      <c r="B789" s="443"/>
      <c r="C789" s="248" t="s">
        <v>59</v>
      </c>
      <c r="D789" s="288">
        <v>1</v>
      </c>
      <c r="E789" s="255">
        <v>910.13</v>
      </c>
      <c r="F789" s="250">
        <f>ROUND((D789*E789),2)</f>
        <v>910.13</v>
      </c>
    </row>
    <row r="790" spans="1:6">
      <c r="A790" s="315"/>
      <c r="B790" s="245"/>
      <c r="C790" s="248"/>
      <c r="D790" s="288"/>
      <c r="E790" s="255"/>
      <c r="F790" s="250">
        <f>ROUND((D790*E790),2)</f>
        <v>0</v>
      </c>
    </row>
    <row r="791" spans="1:6">
      <c r="A791" s="244"/>
      <c r="B791" s="245" t="s">
        <v>48</v>
      </c>
      <c r="C791" s="246" t="s">
        <v>49</v>
      </c>
      <c r="D791" s="246" t="s">
        <v>49</v>
      </c>
      <c r="E791" s="255" t="s">
        <v>49</v>
      </c>
      <c r="F791" s="250">
        <f>SUM(F789:F790)</f>
        <v>910.13</v>
      </c>
    </row>
    <row r="792" spans="1:6">
      <c r="A792" s="256"/>
      <c r="B792" s="257" t="s">
        <v>53</v>
      </c>
      <c r="C792" s="246" t="s">
        <v>49</v>
      </c>
      <c r="D792" s="246" t="s">
        <v>49</v>
      </c>
      <c r="E792" s="246" t="s">
        <v>49</v>
      </c>
      <c r="F792" s="250">
        <f>F787+F791</f>
        <v>910.13</v>
      </c>
    </row>
    <row r="793" spans="1:6">
      <c r="A793" s="256"/>
      <c r="B793" s="257" t="s">
        <v>54</v>
      </c>
      <c r="C793" s="246" t="s">
        <v>49</v>
      </c>
      <c r="D793" s="246" t="s">
        <v>49</v>
      </c>
      <c r="E793" s="296">
        <f>D15</f>
        <v>0.2747</v>
      </c>
      <c r="F793" s="250">
        <f>ROUND((F792*E793),2)</f>
        <v>250.01</v>
      </c>
    </row>
    <row r="794" spans="1:6">
      <c r="A794" s="258"/>
      <c r="B794" s="259" t="s">
        <v>55</v>
      </c>
      <c r="C794" s="260" t="s">
        <v>49</v>
      </c>
      <c r="D794" s="260" t="s">
        <v>49</v>
      </c>
      <c r="E794" s="261"/>
      <c r="F794" s="262">
        <f>SUM(F792:F793)</f>
        <v>1160.1399999999999</v>
      </c>
    </row>
    <row r="796" spans="1:6" ht="15.75">
      <c r="A796" s="441" t="s">
        <v>301</v>
      </c>
      <c r="B796" s="441"/>
      <c r="C796" s="441"/>
      <c r="D796" s="441"/>
      <c r="E796" s="441"/>
      <c r="F796" s="441"/>
    </row>
    <row r="798" spans="1:6">
      <c r="A798" s="84" t="s">
        <v>358</v>
      </c>
    </row>
    <row r="799" spans="1:6" ht="15">
      <c r="A799" s="427" t="s">
        <v>359</v>
      </c>
      <c r="B799" s="444"/>
      <c r="C799" s="444"/>
      <c r="D799" s="444"/>
      <c r="E799" s="444"/>
      <c r="F799" s="445"/>
    </row>
    <row r="800" spans="1:6">
      <c r="A800" s="176" t="s">
        <v>360</v>
      </c>
      <c r="B800" s="177"/>
      <c r="C800" s="178"/>
      <c r="D800" s="178"/>
      <c r="E800" s="178"/>
      <c r="F800" s="179"/>
    </row>
    <row r="801" spans="1:6">
      <c r="A801" s="180"/>
      <c r="B801" s="178"/>
      <c r="C801" s="178"/>
      <c r="D801" s="178"/>
      <c r="E801" s="178"/>
      <c r="F801" s="179"/>
    </row>
    <row r="802" spans="1:6">
      <c r="A802" s="181" t="s">
        <v>42</v>
      </c>
      <c r="B802" s="182"/>
      <c r="C802" s="183" t="s">
        <v>43</v>
      </c>
      <c r="D802" s="183" t="s">
        <v>44</v>
      </c>
      <c r="E802" s="183" t="s">
        <v>45</v>
      </c>
      <c r="F802" s="184" t="s">
        <v>46</v>
      </c>
    </row>
    <row r="803" spans="1:6">
      <c r="A803" s="448" t="s">
        <v>184</v>
      </c>
      <c r="B803" s="449"/>
      <c r="C803" s="186" t="s">
        <v>47</v>
      </c>
      <c r="D803" s="187">
        <v>4</v>
      </c>
      <c r="E803" s="187">
        <v>6.41</v>
      </c>
      <c r="F803" s="189">
        <f>E803*D803</f>
        <v>25.64</v>
      </c>
    </row>
    <row r="804" spans="1:6">
      <c r="A804" s="450" t="s">
        <v>162</v>
      </c>
      <c r="B804" s="451"/>
      <c r="C804" s="186" t="s">
        <v>47</v>
      </c>
      <c r="D804" s="187">
        <v>12</v>
      </c>
      <c r="E804" s="187">
        <v>4.54</v>
      </c>
      <c r="F804" s="189">
        <f>E804*D804</f>
        <v>54.480000000000004</v>
      </c>
    </row>
    <row r="805" spans="1:6">
      <c r="A805" s="190" t="s">
        <v>116</v>
      </c>
      <c r="B805" s="177"/>
      <c r="C805" s="178"/>
      <c r="D805" s="191"/>
      <c r="E805" s="178"/>
      <c r="F805" s="189">
        <f>SUM(F803:F804)</f>
        <v>80.12</v>
      </c>
    </row>
    <row r="806" spans="1:6">
      <c r="A806" s="185" t="s">
        <v>117</v>
      </c>
      <c r="B806" s="177"/>
      <c r="C806" s="192"/>
      <c r="D806" s="191" t="s">
        <v>49</v>
      </c>
      <c r="E806" s="193">
        <f>D16</f>
        <v>0.87290000000000001</v>
      </c>
      <c r="F806" s="189">
        <f>E806*F805</f>
        <v>69.936748000000009</v>
      </c>
    </row>
    <row r="807" spans="1:6">
      <c r="A807" s="185" t="s">
        <v>118</v>
      </c>
      <c r="B807" s="177"/>
      <c r="C807" s="178" t="s">
        <v>49</v>
      </c>
      <c r="D807" s="191" t="s">
        <v>49</v>
      </c>
      <c r="E807" s="178" t="s">
        <v>49</v>
      </c>
      <c r="F807" s="189">
        <f>SUM(F805:F806)</f>
        <v>150.05674800000003</v>
      </c>
    </row>
    <row r="808" spans="1:6">
      <c r="A808" s="181" t="s">
        <v>52</v>
      </c>
      <c r="B808" s="182"/>
      <c r="C808" s="183" t="s">
        <v>43</v>
      </c>
      <c r="D808" s="183" t="s">
        <v>44</v>
      </c>
      <c r="E808" s="183" t="s">
        <v>45</v>
      </c>
      <c r="F808" s="184" t="s">
        <v>46</v>
      </c>
    </row>
    <row r="809" spans="1:6" ht="19.5" customHeight="1">
      <c r="A809" s="446" t="s">
        <v>361</v>
      </c>
      <c r="B809" s="447"/>
      <c r="C809" s="186" t="s">
        <v>47</v>
      </c>
      <c r="D809" s="187">
        <v>3</v>
      </c>
      <c r="E809" s="187">
        <v>44.39</v>
      </c>
      <c r="F809" s="189">
        <f>D809*E809</f>
        <v>133.17000000000002</v>
      </c>
    </row>
    <row r="810" spans="1:6">
      <c r="A810" s="190" t="s">
        <v>110</v>
      </c>
      <c r="B810" s="177"/>
      <c r="C810" s="178"/>
      <c r="D810" s="178"/>
      <c r="E810" s="178"/>
      <c r="F810" s="189">
        <f>F809</f>
        <v>133.17000000000002</v>
      </c>
    </row>
    <row r="811" spans="1:6" ht="15">
      <c r="A811" s="371" t="s">
        <v>111</v>
      </c>
      <c r="B811" s="372"/>
      <c r="C811" s="372"/>
      <c r="D811" s="372"/>
      <c r="E811" s="178" t="s">
        <v>49</v>
      </c>
      <c r="F811" s="189">
        <f>F810+F807</f>
        <v>283.22674800000004</v>
      </c>
    </row>
    <row r="812" spans="1:6" ht="15">
      <c r="A812" s="371" t="s">
        <v>112</v>
      </c>
      <c r="B812" s="372"/>
      <c r="C812" s="372"/>
      <c r="D812" s="372"/>
      <c r="E812" s="193">
        <f>D15</f>
        <v>0.2747</v>
      </c>
      <c r="F812" s="189">
        <f>E812*F811</f>
        <v>77.802387675600016</v>
      </c>
    </row>
    <row r="813" spans="1:6" ht="15">
      <c r="A813" s="373" t="s">
        <v>113</v>
      </c>
      <c r="B813" s="374"/>
      <c r="C813" s="374"/>
      <c r="D813" s="374"/>
      <c r="E813" s="195"/>
      <c r="F813" s="196">
        <f>F811+F812</f>
        <v>361.02913567560006</v>
      </c>
    </row>
  </sheetData>
  <autoFilter ref="A11:F11"/>
  <mergeCells count="206">
    <mergeCell ref="A796:F796"/>
    <mergeCell ref="A812:D812"/>
    <mergeCell ref="A813:D813"/>
    <mergeCell ref="A811:D811"/>
    <mergeCell ref="A799:F799"/>
    <mergeCell ref="A809:B809"/>
    <mergeCell ref="A803:B803"/>
    <mergeCell ref="A804:B804"/>
    <mergeCell ref="A630:D630"/>
    <mergeCell ref="A631:D631"/>
    <mergeCell ref="A707:F707"/>
    <mergeCell ref="A725:F725"/>
    <mergeCell ref="A743:F743"/>
    <mergeCell ref="A761:F761"/>
    <mergeCell ref="A771:B771"/>
    <mergeCell ref="A545:B545"/>
    <mergeCell ref="A596:F596"/>
    <mergeCell ref="A559:F559"/>
    <mergeCell ref="A563:B563"/>
    <mergeCell ref="A564:B564"/>
    <mergeCell ref="A578:F578"/>
    <mergeCell ref="A582:B582"/>
    <mergeCell ref="A779:F779"/>
    <mergeCell ref="A789:B789"/>
    <mergeCell ref="A629:D629"/>
    <mergeCell ref="A617:F617"/>
    <mergeCell ref="A505:B505"/>
    <mergeCell ref="A506:B506"/>
    <mergeCell ref="A410:F410"/>
    <mergeCell ref="A429:F429"/>
    <mergeCell ref="A521:F521"/>
    <mergeCell ref="A525:B525"/>
    <mergeCell ref="A526:B526"/>
    <mergeCell ref="A540:F540"/>
    <mergeCell ref="A544:B544"/>
    <mergeCell ref="A318:B318"/>
    <mergeCell ref="A319:B319"/>
    <mergeCell ref="A326:B326"/>
    <mergeCell ref="A320:B320"/>
    <mergeCell ref="A613:D613"/>
    <mergeCell ref="A612:D612"/>
    <mergeCell ref="A614:D614"/>
    <mergeCell ref="A599:F599"/>
    <mergeCell ref="A396:B396"/>
    <mergeCell ref="A397:B397"/>
    <mergeCell ref="A414:B414"/>
    <mergeCell ref="A415:B415"/>
    <mergeCell ref="A433:B433"/>
    <mergeCell ref="A434:B434"/>
    <mergeCell ref="A451:B451"/>
    <mergeCell ref="A452:B452"/>
    <mergeCell ref="A469:B469"/>
    <mergeCell ref="A470:B470"/>
    <mergeCell ref="A487:B487"/>
    <mergeCell ref="A488:B488"/>
    <mergeCell ref="A516:D516"/>
    <mergeCell ref="A517:D517"/>
    <mergeCell ref="A518:D518"/>
    <mergeCell ref="A501:F501"/>
    <mergeCell ref="A376:B376"/>
    <mergeCell ref="A377:B377"/>
    <mergeCell ref="A14:F14"/>
    <mergeCell ref="A15:B15"/>
    <mergeCell ref="A16:B16"/>
    <mergeCell ref="A17:F17"/>
    <mergeCell ref="A20:F20"/>
    <mergeCell ref="A21:F21"/>
    <mergeCell ref="A28:D28"/>
    <mergeCell ref="A29:D29"/>
    <mergeCell ref="A27:D27"/>
    <mergeCell ref="A43:D43"/>
    <mergeCell ref="A42:D42"/>
    <mergeCell ref="A32:F32"/>
    <mergeCell ref="A31:F31"/>
    <mergeCell ref="A44:D44"/>
    <mergeCell ref="A36:B36"/>
    <mergeCell ref="A38:B38"/>
    <mergeCell ref="A280:B280"/>
    <mergeCell ref="A286:B286"/>
    <mergeCell ref="A287:B287"/>
    <mergeCell ref="A298:B298"/>
    <mergeCell ref="A304:B304"/>
    <mergeCell ref="A311:F311"/>
    <mergeCell ref="B5:F5"/>
    <mergeCell ref="B6:F6"/>
    <mergeCell ref="C9:D9"/>
    <mergeCell ref="A76:F76"/>
    <mergeCell ref="A77:F77"/>
    <mergeCell ref="A82:D82"/>
    <mergeCell ref="A83:D83"/>
    <mergeCell ref="A84:D84"/>
    <mergeCell ref="A86:F86"/>
    <mergeCell ref="A64:D64"/>
    <mergeCell ref="A50:B50"/>
    <mergeCell ref="A51:B51"/>
    <mergeCell ref="A66:F66"/>
    <mergeCell ref="A67:F67"/>
    <mergeCell ref="A72:D72"/>
    <mergeCell ref="A73:D73"/>
    <mergeCell ref="A74:D74"/>
    <mergeCell ref="A71:B71"/>
    <mergeCell ref="A61:B61"/>
    <mergeCell ref="A53:B53"/>
    <mergeCell ref="A37:B37"/>
    <mergeCell ref="A39:B39"/>
    <mergeCell ref="A19:F19"/>
    <mergeCell ref="C10:D10"/>
    <mergeCell ref="A87:F87"/>
    <mergeCell ref="A92:D92"/>
    <mergeCell ref="A93:D93"/>
    <mergeCell ref="A94:D94"/>
    <mergeCell ref="A96:F96"/>
    <mergeCell ref="A97:F97"/>
    <mergeCell ref="A91:B91"/>
    <mergeCell ref="A81:B81"/>
    <mergeCell ref="A7:F7"/>
    <mergeCell ref="E10:F10"/>
    <mergeCell ref="A12:F12"/>
    <mergeCell ref="A47:F47"/>
    <mergeCell ref="A62:D62"/>
    <mergeCell ref="A63:D63"/>
    <mergeCell ref="A102:D102"/>
    <mergeCell ref="A103:D103"/>
    <mergeCell ref="A104:D104"/>
    <mergeCell ref="A106:F106"/>
    <mergeCell ref="A107:F107"/>
    <mergeCell ref="A112:D112"/>
    <mergeCell ref="A113:D113"/>
    <mergeCell ref="A114:D114"/>
    <mergeCell ref="A116:F116"/>
    <mergeCell ref="A145:D145"/>
    <mergeCell ref="A146:D146"/>
    <mergeCell ref="A138:B138"/>
    <mergeCell ref="A139:B139"/>
    <mergeCell ref="A142:B142"/>
    <mergeCell ref="A143:B143"/>
    <mergeCell ref="A111:B111"/>
    <mergeCell ref="A140:B140"/>
    <mergeCell ref="A141:B141"/>
    <mergeCell ref="A117:F117"/>
    <mergeCell ref="A120:B120"/>
    <mergeCell ref="A121:B121"/>
    <mergeCell ref="A124:D124"/>
    <mergeCell ref="A125:D125"/>
    <mergeCell ref="A126:D126"/>
    <mergeCell ref="A129:F129"/>
    <mergeCell ref="A132:B132"/>
    <mergeCell ref="A144:D144"/>
    <mergeCell ref="A148:F148"/>
    <mergeCell ref="A155:B155"/>
    <mergeCell ref="A154:B154"/>
    <mergeCell ref="A161:B161"/>
    <mergeCell ref="A167:F167"/>
    <mergeCell ref="A170:B170"/>
    <mergeCell ref="A171:B171"/>
    <mergeCell ref="A177:B177"/>
    <mergeCell ref="A187:B187"/>
    <mergeCell ref="A186:B186"/>
    <mergeCell ref="A205:B205"/>
    <mergeCell ref="A211:B211"/>
    <mergeCell ref="A212:B212"/>
    <mergeCell ref="E9:F9"/>
    <mergeCell ref="A151:F151"/>
    <mergeCell ref="A465:F465"/>
    <mergeCell ref="A18:F18"/>
    <mergeCell ref="A334:F334"/>
    <mergeCell ref="A353:F353"/>
    <mergeCell ref="A183:F183"/>
    <mergeCell ref="A201:F201"/>
    <mergeCell ref="A219:F219"/>
    <mergeCell ref="A237:F237"/>
    <mergeCell ref="A294:F294"/>
    <mergeCell ref="A314:F314"/>
    <mergeCell ref="A372:F372"/>
    <mergeCell ref="A257:F257"/>
    <mergeCell ref="A275:F275"/>
    <mergeCell ref="A392:F392"/>
    <mergeCell ref="A101:B101"/>
    <mergeCell ref="A193:B193"/>
    <mergeCell ref="A194:B194"/>
    <mergeCell ref="A223:B223"/>
    <mergeCell ref="A224:B224"/>
    <mergeCell ref="A279:B279"/>
    <mergeCell ref="A281:B281"/>
    <mergeCell ref="A753:B753"/>
    <mergeCell ref="A229:B229"/>
    <mergeCell ref="A230:B230"/>
    <mergeCell ref="A246:B246"/>
    <mergeCell ref="A247:B247"/>
    <mergeCell ref="A250:B250"/>
    <mergeCell ref="A249:B249"/>
    <mergeCell ref="A248:B248"/>
    <mergeCell ref="A241:B241"/>
    <mergeCell ref="A261:B261"/>
    <mergeCell ref="A447:F447"/>
    <mergeCell ref="A689:F689"/>
    <mergeCell ref="A671:F671"/>
    <mergeCell ref="A483:F483"/>
    <mergeCell ref="A635:F635"/>
    <mergeCell ref="A653:F653"/>
    <mergeCell ref="A338:B338"/>
    <mergeCell ref="A339:B339"/>
    <mergeCell ref="A363:B363"/>
    <mergeCell ref="A357:B357"/>
    <mergeCell ref="A358:B358"/>
    <mergeCell ref="A383:B383"/>
  </mergeCells>
  <phoneticPr fontId="18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60" fitToHeight="6" orientation="portrait" r:id="rId1"/>
  <headerFooter alignWithMargins="0">
    <oddFooter>Página &amp;P de &amp;N</oddFooter>
  </headerFooter>
  <colBreaks count="1" manualBreakCount="1">
    <brk id="6" min="1" max="16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view="pageBreakPreview" zoomScale="90" zoomScaleNormal="75" zoomScaleSheetLayoutView="90" workbookViewId="0">
      <selection activeCell="M15" sqref="M15"/>
    </sheetView>
  </sheetViews>
  <sheetFormatPr defaultColWidth="11.42578125" defaultRowHeight="12.75"/>
  <cols>
    <col min="1" max="1" width="14" customWidth="1"/>
    <col min="2" max="2" width="80.7109375" customWidth="1"/>
    <col min="3" max="3" width="17.140625" customWidth="1"/>
    <col min="4" max="4" width="16.42578125" customWidth="1"/>
    <col min="5" max="5" width="8.5703125" customWidth="1"/>
    <col min="6" max="6" width="12.42578125" customWidth="1"/>
    <col min="7" max="7" width="9" customWidth="1"/>
    <col min="8" max="8" width="12.42578125" customWidth="1"/>
    <col min="9" max="9" width="10.85546875" hidden="1" customWidth="1"/>
    <col min="10" max="10" width="9.140625" customWidth="1"/>
    <col min="11" max="11" width="13.5703125" customWidth="1"/>
  </cols>
  <sheetData>
    <row r="1" spans="1:11" ht="13.5" thickBot="1"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">
      <c r="A2" s="202"/>
      <c r="B2" s="107" t="s">
        <v>38</v>
      </c>
      <c r="C2" s="49"/>
      <c r="D2" s="49"/>
      <c r="E2" s="49"/>
      <c r="F2" s="49"/>
      <c r="G2" s="49"/>
      <c r="H2" s="49"/>
      <c r="I2" s="49"/>
      <c r="J2" s="49"/>
      <c r="K2" s="199"/>
    </row>
    <row r="3" spans="1:11">
      <c r="A3" s="203"/>
      <c r="B3" s="108" t="s">
        <v>364</v>
      </c>
      <c r="C3" s="50"/>
      <c r="D3" s="50"/>
      <c r="E3" s="51"/>
      <c r="F3" s="52"/>
      <c r="G3" s="52"/>
      <c r="H3" s="53"/>
      <c r="I3" s="54"/>
      <c r="J3" s="51"/>
      <c r="K3" s="200"/>
    </row>
    <row r="4" spans="1:11" ht="15">
      <c r="A4" s="203"/>
      <c r="B4" s="460" t="s">
        <v>370</v>
      </c>
      <c r="C4" s="461"/>
      <c r="D4" s="461"/>
      <c r="E4" s="461"/>
      <c r="F4" s="461"/>
      <c r="G4" s="461"/>
      <c r="H4" s="461"/>
      <c r="I4" s="461"/>
      <c r="J4" s="461"/>
      <c r="K4" s="462"/>
    </row>
    <row r="5" spans="1:11" ht="15" customHeight="1" thickBot="1">
      <c r="A5" s="201"/>
      <c r="B5" s="393" t="s">
        <v>65</v>
      </c>
      <c r="C5" s="329"/>
      <c r="D5" s="329"/>
      <c r="E5" s="329"/>
      <c r="F5" s="329"/>
      <c r="G5" s="329"/>
      <c r="H5" s="329"/>
      <c r="I5" s="329"/>
      <c r="J5" s="329"/>
      <c r="K5" s="394"/>
    </row>
    <row r="6" spans="1:11" ht="18" customHeight="1" thickBot="1">
      <c r="A6" s="201"/>
      <c r="B6" s="463" t="s">
        <v>365</v>
      </c>
      <c r="C6" s="396"/>
      <c r="D6" s="396"/>
      <c r="E6" s="396"/>
      <c r="F6" s="396"/>
      <c r="G6" s="396"/>
      <c r="H6" s="396"/>
      <c r="I6" s="396"/>
      <c r="J6" s="396"/>
      <c r="K6" s="397"/>
    </row>
    <row r="7" spans="1:11" ht="8.25" customHeight="1" thickBot="1">
      <c r="B7" s="7"/>
      <c r="C7" s="54"/>
      <c r="D7" s="54"/>
      <c r="E7" s="54"/>
      <c r="F7" s="54"/>
      <c r="G7" s="54"/>
      <c r="H7" s="53"/>
      <c r="I7" s="54"/>
      <c r="J7" s="54"/>
      <c r="K7" s="1"/>
    </row>
    <row r="8" spans="1:11" ht="20.25" customHeight="1">
      <c r="A8" s="101" t="s">
        <v>40</v>
      </c>
      <c r="B8" s="464" t="s">
        <v>67</v>
      </c>
      <c r="C8" s="465"/>
      <c r="D8" s="465"/>
      <c r="E8" s="465"/>
      <c r="F8" s="321" t="s">
        <v>10</v>
      </c>
      <c r="G8" s="321"/>
      <c r="H8" s="457"/>
      <c r="I8" s="458"/>
      <c r="J8" s="458"/>
      <c r="K8" s="459"/>
    </row>
    <row r="9" spans="1:11" ht="15.75" thickBot="1">
      <c r="A9" s="103" t="s">
        <v>41</v>
      </c>
      <c r="B9" s="452" t="s">
        <v>362</v>
      </c>
      <c r="C9" s="453"/>
      <c r="D9" s="453"/>
      <c r="E9" s="453"/>
      <c r="F9" s="331" t="s">
        <v>66</v>
      </c>
      <c r="G9" s="331"/>
      <c r="H9" s="454"/>
      <c r="I9" s="455"/>
      <c r="J9" s="455"/>
      <c r="K9" s="456"/>
    </row>
    <row r="10" spans="1:11" ht="9" customHeight="1" thickBot="1"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7.25" customHeight="1" thickTop="1">
      <c r="A11" s="466" t="s">
        <v>32</v>
      </c>
      <c r="B11" s="468" t="s">
        <v>15</v>
      </c>
      <c r="C11" s="208" t="s">
        <v>37</v>
      </c>
      <c r="D11" s="208" t="s">
        <v>11</v>
      </c>
      <c r="E11" s="470" t="s">
        <v>12</v>
      </c>
      <c r="F11" s="470"/>
      <c r="G11" s="470" t="s">
        <v>13</v>
      </c>
      <c r="H11" s="470"/>
      <c r="I11" s="470"/>
      <c r="J11" s="470" t="s">
        <v>14</v>
      </c>
      <c r="K11" s="471"/>
    </row>
    <row r="12" spans="1:11" s="3" customFormat="1" ht="15.75" customHeight="1">
      <c r="A12" s="467"/>
      <c r="B12" s="469"/>
      <c r="C12" s="209" t="s">
        <v>16</v>
      </c>
      <c r="D12" s="209" t="s">
        <v>17</v>
      </c>
      <c r="E12" s="210" t="s">
        <v>18</v>
      </c>
      <c r="F12" s="210" t="s">
        <v>16</v>
      </c>
      <c r="G12" s="210" t="s">
        <v>18</v>
      </c>
      <c r="H12" s="210" t="s">
        <v>16</v>
      </c>
      <c r="I12" s="210" t="s">
        <v>16</v>
      </c>
      <c r="J12" s="210" t="s">
        <v>18</v>
      </c>
      <c r="K12" s="211" t="s">
        <v>16</v>
      </c>
    </row>
    <row r="13" spans="1:11" s="3" customFormat="1" ht="36" customHeight="1">
      <c r="A13" s="212">
        <v>1</v>
      </c>
      <c r="B13" s="204" t="s">
        <v>82</v>
      </c>
      <c r="C13" s="213">
        <f>Cobertura!H16</f>
        <v>54531.103373113008</v>
      </c>
      <c r="D13" s="214">
        <f>C13/C19</f>
        <v>7.6050335791891091E-2</v>
      </c>
      <c r="E13" s="215">
        <v>0.3</v>
      </c>
      <c r="F13" s="216">
        <f>$C13*$E13</f>
        <v>16359.331011933902</v>
      </c>
      <c r="G13" s="215">
        <v>0.36</v>
      </c>
      <c r="H13" s="216">
        <f>$C13*$G13</f>
        <v>19631.197214320684</v>
      </c>
      <c r="I13" s="216">
        <f>$C13*$H13</f>
        <v>1070510844.6320894</v>
      </c>
      <c r="J13" s="215">
        <f>1-(E13+G13)</f>
        <v>0.34000000000000008</v>
      </c>
      <c r="K13" s="217">
        <f>J13*$C13</f>
        <v>18540.575146858428</v>
      </c>
    </row>
    <row r="14" spans="1:11" s="3" customFormat="1" ht="36.75" customHeight="1">
      <c r="A14" s="212">
        <v>2</v>
      </c>
      <c r="B14" s="205" t="s">
        <v>178</v>
      </c>
      <c r="C14" s="213">
        <f>Cobertura!H31</f>
        <v>39375.479999999996</v>
      </c>
      <c r="D14" s="218">
        <f>C14/C19</f>
        <v>5.4913953518926271E-2</v>
      </c>
      <c r="E14" s="219">
        <v>0.3</v>
      </c>
      <c r="F14" s="220">
        <f>E14*C14</f>
        <v>11812.643999999998</v>
      </c>
      <c r="G14" s="219">
        <v>0.45</v>
      </c>
      <c r="H14" s="220">
        <f>G14*C14</f>
        <v>17718.966</v>
      </c>
      <c r="I14" s="220"/>
      <c r="J14" s="219">
        <f>1 - (G14+E14)</f>
        <v>0.25</v>
      </c>
      <c r="K14" s="221">
        <f>J14*C14</f>
        <v>9843.869999999999</v>
      </c>
    </row>
    <row r="15" spans="1:11" s="5" customFormat="1" ht="39.75" customHeight="1">
      <c r="A15" s="212">
        <v>3</v>
      </c>
      <c r="B15" s="204" t="s">
        <v>231</v>
      </c>
      <c r="C15" s="213">
        <f>Cobertura!H41</f>
        <v>394989.75</v>
      </c>
      <c r="D15" s="214">
        <f>C15/C19</f>
        <v>0.55086182497209712</v>
      </c>
      <c r="E15" s="215">
        <v>0.25</v>
      </c>
      <c r="F15" s="216">
        <f>E15*C15</f>
        <v>98747.4375</v>
      </c>
      <c r="G15" s="215">
        <v>0.5</v>
      </c>
      <c r="H15" s="216">
        <f>G15*C15</f>
        <v>197494.875</v>
      </c>
      <c r="I15" s="216"/>
      <c r="J15" s="215">
        <f>1 - (E15+G15)</f>
        <v>0.25</v>
      </c>
      <c r="K15" s="217">
        <f>J15*C15</f>
        <v>98747.4375</v>
      </c>
    </row>
    <row r="16" spans="1:11" s="3" customFormat="1" ht="36" customHeight="1">
      <c r="A16" s="212">
        <v>4</v>
      </c>
      <c r="B16" s="205" t="s">
        <v>153</v>
      </c>
      <c r="C16" s="213">
        <f>Cobertura!H57</f>
        <v>227782.25</v>
      </c>
      <c r="D16" s="218">
        <f>C16/C19</f>
        <v>0.3176703849435345</v>
      </c>
      <c r="E16" s="219">
        <v>0.25</v>
      </c>
      <c r="F16" s="220">
        <f>C16*E16</f>
        <v>56945.5625</v>
      </c>
      <c r="G16" s="219">
        <v>0.35</v>
      </c>
      <c r="H16" s="220">
        <f>G16*C16</f>
        <v>79723.787499999991</v>
      </c>
      <c r="I16" s="220"/>
      <c r="J16" s="219">
        <f>1 - (E16+G16)</f>
        <v>0.4</v>
      </c>
      <c r="K16" s="222">
        <f>J16*C16</f>
        <v>91112.900000000009</v>
      </c>
    </row>
    <row r="17" spans="1:11" s="5" customFormat="1" ht="36" customHeight="1">
      <c r="A17" s="212">
        <v>5</v>
      </c>
      <c r="B17" s="204" t="s">
        <v>301</v>
      </c>
      <c r="C17" s="213">
        <f>Cobertura!H69</f>
        <v>361.03</v>
      </c>
      <c r="D17" s="214">
        <f>C17/C19</f>
        <v>5.0350077355089894E-4</v>
      </c>
      <c r="E17" s="215"/>
      <c r="F17" s="216"/>
      <c r="G17" s="215"/>
      <c r="H17" s="216"/>
      <c r="I17" s="216"/>
      <c r="J17" s="215">
        <v>1</v>
      </c>
      <c r="K17" s="217">
        <f>C17*J17</f>
        <v>361.03</v>
      </c>
    </row>
    <row r="18" spans="1:11" s="5" customFormat="1" ht="39.75" customHeight="1">
      <c r="A18" s="223"/>
      <c r="B18" s="224" t="s">
        <v>19</v>
      </c>
      <c r="C18" s="213"/>
      <c r="D18" s="225"/>
      <c r="E18" s="207">
        <f>F18/C19</f>
        <v>0.25642233927215308</v>
      </c>
      <c r="F18" s="206">
        <f>SUM(F13:F17)</f>
        <v>183864.97501193389</v>
      </c>
      <c r="G18" s="207">
        <f>H18/C19</f>
        <v>0.43870494718488318</v>
      </c>
      <c r="H18" s="206">
        <f>SUM(H13:H17)</f>
        <v>314568.82571432064</v>
      </c>
      <c r="I18" s="206">
        <f>SUM(I14:I17)</f>
        <v>0</v>
      </c>
      <c r="J18" s="207">
        <f>K18/C19</f>
        <v>0.30487271354296352</v>
      </c>
      <c r="K18" s="226">
        <f>SUM(K13:K17)</f>
        <v>218605.81264685842</v>
      </c>
    </row>
    <row r="19" spans="1:11" s="3" customFormat="1" ht="36.75" customHeight="1" thickBot="1">
      <c r="A19" s="227"/>
      <c r="B19" s="228" t="s">
        <v>20</v>
      </c>
      <c r="C19" s="229">
        <f>SUM(C13:C17)</f>
        <v>717039.6133731131</v>
      </c>
      <c r="D19" s="230">
        <f>SUM(D13:D17)</f>
        <v>0.99999999999999989</v>
      </c>
      <c r="E19" s="231">
        <f>E18</f>
        <v>0.25642233927215308</v>
      </c>
      <c r="F19" s="232">
        <f>F18</f>
        <v>183864.97501193389</v>
      </c>
      <c r="G19" s="231">
        <f>E19+G18</f>
        <v>0.69512728645703625</v>
      </c>
      <c r="H19" s="232">
        <f>H18+F19</f>
        <v>498433.80072625453</v>
      </c>
      <c r="I19" s="232">
        <f>F19+I18</f>
        <v>183864.97501193389</v>
      </c>
      <c r="J19" s="231">
        <f>G19+J18</f>
        <v>0.99999999999999978</v>
      </c>
      <c r="K19" s="233">
        <f>K18+H19</f>
        <v>717039.61337311298</v>
      </c>
    </row>
    <row r="20" spans="1:11" s="3" customFormat="1" ht="12.75" customHeight="1" thickTop="1">
      <c r="B20"/>
      <c r="C20"/>
      <c r="D20"/>
      <c r="E20"/>
      <c r="F20"/>
      <c r="G20"/>
      <c r="H20"/>
      <c r="I20"/>
      <c r="J20"/>
      <c r="K20"/>
    </row>
    <row r="21" spans="1:11">
      <c r="F21" s="2"/>
      <c r="G21" s="2"/>
      <c r="H21" s="2"/>
    </row>
    <row r="22" spans="1:11">
      <c r="F22" s="2"/>
      <c r="G22" s="2"/>
      <c r="H22" s="2"/>
    </row>
    <row r="23" spans="1:11">
      <c r="F23" s="2"/>
      <c r="G23" s="2"/>
      <c r="H23" s="2"/>
    </row>
    <row r="24" spans="1:11">
      <c r="F24" s="2"/>
      <c r="G24" s="2"/>
      <c r="H24" s="2"/>
    </row>
    <row r="25" spans="1:11">
      <c r="F25" s="2"/>
      <c r="G25" s="2"/>
      <c r="H25" s="2"/>
    </row>
    <row r="26" spans="1:11">
      <c r="F26" s="2"/>
      <c r="G26" s="2"/>
      <c r="H26" s="2"/>
    </row>
    <row r="27" spans="1:11">
      <c r="F27" s="2"/>
      <c r="G27" s="2"/>
      <c r="H27" s="2"/>
    </row>
    <row r="28" spans="1:11">
      <c r="F28" s="2"/>
      <c r="G28" s="2"/>
      <c r="H28" s="2"/>
    </row>
    <row r="29" spans="1:11">
      <c r="F29" s="2"/>
      <c r="G29" s="2"/>
      <c r="H29" s="2"/>
    </row>
    <row r="30" spans="1:11">
      <c r="F30" s="2"/>
      <c r="G30" s="2"/>
      <c r="H30" s="2"/>
    </row>
    <row r="31" spans="1:11">
      <c r="F31" s="2"/>
      <c r="G31" s="2"/>
      <c r="H31" s="2"/>
    </row>
    <row r="32" spans="1:11">
      <c r="F32" s="2"/>
      <c r="G32" s="2"/>
      <c r="H32" s="2"/>
    </row>
    <row r="33" spans="6:8">
      <c r="F33" s="2"/>
      <c r="G33" s="2"/>
      <c r="H33" s="2"/>
    </row>
    <row r="34" spans="6:8">
      <c r="F34" s="2"/>
      <c r="G34" s="2"/>
      <c r="H34" s="2"/>
    </row>
    <row r="35" spans="6:8">
      <c r="F35" s="2"/>
      <c r="G35" s="2"/>
      <c r="H35" s="2"/>
    </row>
    <row r="36" spans="6:8">
      <c r="F36" s="2"/>
      <c r="G36" s="2"/>
      <c r="H36" s="2"/>
    </row>
    <row r="37" spans="6:8">
      <c r="F37" s="2"/>
      <c r="G37" s="2"/>
      <c r="H37" s="2"/>
    </row>
    <row r="38" spans="6:8">
      <c r="F38" s="2"/>
      <c r="G38" s="2"/>
      <c r="H38" s="2"/>
    </row>
    <row r="39" spans="6:8">
      <c r="F39" s="2"/>
      <c r="G39" s="2"/>
      <c r="H39" s="2"/>
    </row>
    <row r="40" spans="6:8">
      <c r="F40" s="2"/>
      <c r="G40" s="2"/>
      <c r="H40" s="2"/>
    </row>
    <row r="41" spans="6:8">
      <c r="F41" s="2"/>
      <c r="G41" s="2"/>
      <c r="H41" s="2"/>
    </row>
    <row r="42" spans="6:8">
      <c r="F42" s="2"/>
      <c r="G42" s="2"/>
      <c r="H42" s="2"/>
    </row>
    <row r="43" spans="6:8">
      <c r="F43" s="2"/>
      <c r="G43" s="2"/>
      <c r="H43" s="2"/>
    </row>
    <row r="44" spans="6:8">
      <c r="F44" s="2"/>
      <c r="G44" s="2"/>
      <c r="H44" s="2"/>
    </row>
    <row r="45" spans="6:8">
      <c r="F45" s="2"/>
      <c r="G45" s="2"/>
      <c r="H45" s="2"/>
    </row>
    <row r="46" spans="6:8">
      <c r="F46" s="2"/>
      <c r="G46" s="2"/>
      <c r="H46" s="2"/>
    </row>
    <row r="47" spans="6:8">
      <c r="F47" s="2"/>
      <c r="G47" s="2"/>
      <c r="H47" s="2"/>
    </row>
    <row r="48" spans="6:8">
      <c r="F48" s="2"/>
      <c r="G48" s="2"/>
      <c r="H48" s="2"/>
    </row>
    <row r="49" spans="6:8">
      <c r="F49" s="2"/>
      <c r="G49" s="2"/>
      <c r="H49" s="2"/>
    </row>
    <row r="50" spans="6:8">
      <c r="F50" s="2"/>
      <c r="G50" s="2"/>
      <c r="H50" s="2"/>
    </row>
    <row r="51" spans="6:8">
      <c r="F51" s="2"/>
      <c r="G51" s="2"/>
      <c r="H51" s="2"/>
    </row>
    <row r="52" spans="6:8">
      <c r="F52" s="2"/>
      <c r="G52" s="2"/>
      <c r="H52" s="2"/>
    </row>
    <row r="53" spans="6:8">
      <c r="F53" s="2"/>
      <c r="G53" s="2"/>
      <c r="H53" s="2"/>
    </row>
    <row r="54" spans="6:8">
      <c r="F54" s="2"/>
      <c r="G54" s="2"/>
      <c r="H54" s="2"/>
    </row>
    <row r="55" spans="6:8">
      <c r="F55" s="2"/>
      <c r="G55" s="2"/>
      <c r="H55" s="2"/>
    </row>
    <row r="56" spans="6:8">
      <c r="F56" s="2"/>
      <c r="G56" s="2"/>
      <c r="H56" s="2"/>
    </row>
    <row r="57" spans="6:8">
      <c r="F57" s="2"/>
      <c r="G57" s="2"/>
      <c r="H57" s="2"/>
    </row>
    <row r="58" spans="6:8">
      <c r="F58" s="2"/>
      <c r="G58" s="2"/>
      <c r="H58" s="2"/>
    </row>
    <row r="59" spans="6:8">
      <c r="F59" s="2"/>
      <c r="G59" s="2"/>
      <c r="H59" s="2"/>
    </row>
    <row r="60" spans="6:8">
      <c r="F60" s="2"/>
      <c r="G60" s="2"/>
      <c r="H60" s="2"/>
    </row>
    <row r="61" spans="6:8">
      <c r="F61" s="2"/>
      <c r="G61" s="2"/>
      <c r="H61" s="2"/>
    </row>
    <row r="62" spans="6:8">
      <c r="F62" s="2"/>
      <c r="G62" s="2"/>
      <c r="H62" s="2"/>
    </row>
    <row r="63" spans="6:8">
      <c r="F63" s="2"/>
      <c r="G63" s="2"/>
      <c r="H63" s="2"/>
    </row>
    <row r="64" spans="6:8">
      <c r="F64" s="2"/>
      <c r="G64" s="2"/>
      <c r="H64" s="2"/>
    </row>
    <row r="65" spans="6:8">
      <c r="F65" s="2"/>
      <c r="G65" s="2"/>
      <c r="H65" s="2"/>
    </row>
    <row r="66" spans="6:8">
      <c r="F66" s="2"/>
      <c r="G66" s="2"/>
      <c r="H66" s="2"/>
    </row>
    <row r="67" spans="6:8">
      <c r="F67" s="2"/>
      <c r="G67" s="2"/>
      <c r="H67" s="2"/>
    </row>
    <row r="68" spans="6:8">
      <c r="F68" s="2"/>
      <c r="G68" s="2"/>
      <c r="H68" s="2"/>
    </row>
    <row r="69" spans="6:8">
      <c r="F69" s="2"/>
      <c r="G69" s="2"/>
      <c r="H69" s="2"/>
    </row>
    <row r="70" spans="6:8">
      <c r="F70" s="2"/>
      <c r="G70" s="2"/>
      <c r="H70" s="2"/>
    </row>
    <row r="71" spans="6:8">
      <c r="F71" s="2"/>
      <c r="G71" s="2"/>
      <c r="H71" s="2"/>
    </row>
    <row r="72" spans="6:8">
      <c r="F72" s="2"/>
      <c r="G72" s="2"/>
      <c r="H72" s="2"/>
    </row>
    <row r="73" spans="6:8">
      <c r="F73" s="2"/>
      <c r="G73" s="2"/>
      <c r="H73" s="2"/>
    </row>
    <row r="74" spans="6:8">
      <c r="F74" s="2"/>
      <c r="G74" s="2"/>
      <c r="H74" s="2"/>
    </row>
    <row r="75" spans="6:8">
      <c r="F75" s="2"/>
      <c r="G75" s="2"/>
      <c r="H75" s="2"/>
    </row>
    <row r="76" spans="6:8">
      <c r="F76" s="2"/>
      <c r="G76" s="2"/>
      <c r="H76" s="2"/>
    </row>
    <row r="77" spans="6:8">
      <c r="F77" s="2"/>
      <c r="G77" s="2"/>
      <c r="H77" s="2"/>
    </row>
    <row r="78" spans="6:8">
      <c r="F78" s="2"/>
      <c r="G78" s="2"/>
      <c r="H78" s="2"/>
    </row>
    <row r="79" spans="6:8">
      <c r="F79" s="2"/>
      <c r="G79" s="2"/>
      <c r="H79" s="2"/>
    </row>
    <row r="80" spans="6:8">
      <c r="F80" s="2"/>
      <c r="G80" s="2"/>
      <c r="H80" s="2"/>
    </row>
    <row r="81" spans="6:8">
      <c r="F81" s="2"/>
      <c r="G81" s="2"/>
      <c r="H81" s="2"/>
    </row>
    <row r="82" spans="6:8">
      <c r="F82" s="2"/>
      <c r="G82" s="2"/>
      <c r="H82" s="2"/>
    </row>
    <row r="83" spans="6:8">
      <c r="F83" s="2"/>
      <c r="G83" s="2"/>
      <c r="H83" s="2"/>
    </row>
    <row r="84" spans="6:8">
      <c r="F84" s="2"/>
      <c r="G84" s="2"/>
      <c r="H84" s="2"/>
    </row>
    <row r="85" spans="6:8">
      <c r="F85" s="2"/>
      <c r="G85" s="2"/>
      <c r="H85" s="2"/>
    </row>
    <row r="86" spans="6:8">
      <c r="F86" s="2"/>
      <c r="G86" s="2"/>
      <c r="H86" s="2"/>
    </row>
    <row r="87" spans="6:8">
      <c r="F87" s="2"/>
      <c r="G87" s="2"/>
      <c r="H87" s="2"/>
    </row>
    <row r="88" spans="6:8">
      <c r="F88" s="2"/>
      <c r="G88" s="2"/>
      <c r="H88" s="2"/>
    </row>
    <row r="89" spans="6:8">
      <c r="F89" s="2"/>
      <c r="G89" s="2"/>
      <c r="H89" s="2"/>
    </row>
    <row r="90" spans="6:8">
      <c r="F90" s="2"/>
      <c r="G90" s="2"/>
      <c r="H90" s="2"/>
    </row>
    <row r="91" spans="6:8">
      <c r="F91" s="2"/>
      <c r="G91" s="2"/>
      <c r="H91" s="2"/>
    </row>
    <row r="92" spans="6:8">
      <c r="F92" s="2"/>
      <c r="G92" s="2"/>
      <c r="H92" s="2"/>
    </row>
    <row r="93" spans="6:8">
      <c r="F93" s="2"/>
      <c r="G93" s="2"/>
      <c r="H93" s="2"/>
    </row>
    <row r="94" spans="6:8">
      <c r="F94" s="2"/>
      <c r="G94" s="2"/>
      <c r="H94" s="2"/>
    </row>
    <row r="95" spans="6:8">
      <c r="F95" s="2"/>
      <c r="G95" s="2"/>
      <c r="H95" s="2"/>
    </row>
    <row r="96" spans="6:8"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99" spans="6:8">
      <c r="F99" s="2"/>
      <c r="G99" s="2"/>
      <c r="H99" s="2"/>
    </row>
    <row r="100" spans="6:8">
      <c r="F100" s="2"/>
      <c r="G100" s="2"/>
      <c r="H100" s="2"/>
    </row>
    <row r="101" spans="6:8">
      <c r="F101" s="2"/>
      <c r="G101" s="2"/>
      <c r="H101" s="2"/>
    </row>
    <row r="102" spans="6:8">
      <c r="F102" s="2"/>
      <c r="G102" s="2"/>
      <c r="H102" s="2"/>
    </row>
    <row r="103" spans="6:8">
      <c r="F103" s="2"/>
      <c r="G103" s="2"/>
      <c r="H103" s="2"/>
    </row>
    <row r="104" spans="6:8">
      <c r="F104" s="2"/>
      <c r="G104" s="2"/>
      <c r="H104" s="2"/>
    </row>
    <row r="105" spans="6:8">
      <c r="F105" s="2"/>
      <c r="G105" s="2"/>
      <c r="H105" s="2"/>
    </row>
    <row r="106" spans="6:8">
      <c r="F106" s="2"/>
      <c r="G106" s="2"/>
      <c r="H106" s="2"/>
    </row>
    <row r="107" spans="6:8">
      <c r="F107" s="2"/>
      <c r="G107" s="2"/>
      <c r="H107" s="2"/>
    </row>
    <row r="108" spans="6:8">
      <c r="F108" s="2"/>
      <c r="G108" s="2"/>
      <c r="H108" s="2"/>
    </row>
    <row r="109" spans="6:8">
      <c r="F109" s="2"/>
      <c r="G109" s="2"/>
      <c r="H109" s="2"/>
    </row>
    <row r="110" spans="6:8">
      <c r="F110" s="2"/>
      <c r="G110" s="2"/>
      <c r="H110" s="2"/>
    </row>
    <row r="111" spans="6:8">
      <c r="F111" s="2"/>
      <c r="G111" s="2"/>
      <c r="H111" s="2"/>
    </row>
    <row r="112" spans="6:8">
      <c r="F112" s="2"/>
      <c r="G112" s="2"/>
      <c r="H112" s="2"/>
    </row>
    <row r="113" spans="6:8">
      <c r="F113" s="2"/>
      <c r="G113" s="2"/>
      <c r="H113" s="2"/>
    </row>
    <row r="114" spans="6:8">
      <c r="F114" s="2"/>
      <c r="G114" s="2"/>
      <c r="H114" s="2"/>
    </row>
    <row r="115" spans="6:8">
      <c r="F115" s="2"/>
      <c r="G115" s="2"/>
      <c r="H115" s="2"/>
    </row>
    <row r="116" spans="6:8">
      <c r="F116" s="2"/>
      <c r="G116" s="2"/>
      <c r="H116" s="2"/>
    </row>
    <row r="117" spans="6:8">
      <c r="F117" s="2"/>
      <c r="G117" s="2"/>
      <c r="H117" s="2"/>
    </row>
    <row r="118" spans="6:8">
      <c r="F118" s="2"/>
      <c r="G118" s="2"/>
      <c r="H118" s="2"/>
    </row>
    <row r="119" spans="6:8">
      <c r="F119" s="2"/>
      <c r="G119" s="2"/>
      <c r="H119" s="2"/>
    </row>
    <row r="120" spans="6:8">
      <c r="F120" s="2"/>
      <c r="G120" s="2"/>
      <c r="H120" s="2"/>
    </row>
    <row r="121" spans="6:8">
      <c r="F121" s="2"/>
      <c r="G121" s="2"/>
      <c r="H121" s="2"/>
    </row>
    <row r="122" spans="6:8">
      <c r="F122" s="2"/>
      <c r="G122" s="2"/>
      <c r="H122" s="2"/>
    </row>
    <row r="123" spans="6:8">
      <c r="F123" s="2"/>
      <c r="G123" s="2"/>
      <c r="H123" s="2"/>
    </row>
    <row r="124" spans="6:8">
      <c r="F124" s="2"/>
      <c r="G124" s="2"/>
      <c r="H124" s="2"/>
    </row>
    <row r="125" spans="6:8">
      <c r="F125" s="2"/>
      <c r="G125" s="2"/>
      <c r="H125" s="2"/>
    </row>
    <row r="126" spans="6:8">
      <c r="F126" s="2"/>
      <c r="G126" s="2"/>
      <c r="H126" s="2"/>
    </row>
    <row r="127" spans="6:8">
      <c r="F127" s="2"/>
      <c r="G127" s="2"/>
      <c r="H127" s="2"/>
    </row>
    <row r="128" spans="6:8">
      <c r="F128" s="2"/>
      <c r="G128" s="2"/>
      <c r="H128" s="2"/>
    </row>
    <row r="129" spans="6:8">
      <c r="F129" s="2"/>
      <c r="G129" s="2"/>
      <c r="H129" s="2"/>
    </row>
    <row r="130" spans="6:8">
      <c r="F130" s="2"/>
      <c r="G130" s="2"/>
      <c r="H130" s="2"/>
    </row>
    <row r="131" spans="6:8">
      <c r="F131" s="2"/>
      <c r="G131" s="2"/>
      <c r="H131" s="2"/>
    </row>
    <row r="132" spans="6:8">
      <c r="F132" s="2"/>
      <c r="G132" s="2"/>
      <c r="H132" s="2"/>
    </row>
    <row r="133" spans="6:8">
      <c r="F133" s="2"/>
      <c r="G133" s="2"/>
      <c r="H133" s="2"/>
    </row>
    <row r="134" spans="6:8">
      <c r="F134" s="2"/>
      <c r="G134" s="2"/>
      <c r="H134" s="2"/>
    </row>
    <row r="135" spans="6:8">
      <c r="F135" s="2"/>
      <c r="G135" s="2"/>
      <c r="H135" s="2"/>
    </row>
    <row r="136" spans="6:8">
      <c r="F136" s="2"/>
      <c r="G136" s="2"/>
      <c r="H136" s="2"/>
    </row>
    <row r="137" spans="6:8">
      <c r="F137" s="2"/>
      <c r="G137" s="2"/>
      <c r="H137" s="2"/>
    </row>
    <row r="138" spans="6:8">
      <c r="F138" s="2"/>
      <c r="G138" s="2"/>
      <c r="H138" s="2"/>
    </row>
    <row r="139" spans="6:8">
      <c r="F139" s="2"/>
      <c r="G139" s="2"/>
      <c r="H139" s="2"/>
    </row>
    <row r="140" spans="6:8">
      <c r="F140" s="2"/>
      <c r="G140" s="2"/>
      <c r="H140" s="2"/>
    </row>
    <row r="141" spans="6:8">
      <c r="F141" s="2"/>
      <c r="G141" s="2"/>
      <c r="H141" s="2"/>
    </row>
    <row r="142" spans="6:8">
      <c r="F142" s="2"/>
      <c r="G142" s="2"/>
      <c r="H142" s="2"/>
    </row>
    <row r="143" spans="6:8">
      <c r="F143" s="2"/>
      <c r="G143" s="2"/>
      <c r="H143" s="2"/>
    </row>
    <row r="144" spans="6:8">
      <c r="F144" s="2"/>
      <c r="G144" s="2"/>
      <c r="H144" s="2"/>
    </row>
    <row r="145" spans="6:8">
      <c r="F145" s="2"/>
      <c r="G145" s="2"/>
      <c r="H145" s="2"/>
    </row>
    <row r="146" spans="6:8">
      <c r="F146" s="2"/>
      <c r="G146" s="2"/>
      <c r="H146" s="2"/>
    </row>
    <row r="147" spans="6:8">
      <c r="F147" s="2"/>
      <c r="G147" s="2"/>
      <c r="H147" s="2"/>
    </row>
    <row r="148" spans="6:8">
      <c r="F148" s="2"/>
      <c r="G148" s="2"/>
      <c r="H148" s="2"/>
    </row>
    <row r="149" spans="6:8">
      <c r="F149" s="2"/>
      <c r="G149" s="2"/>
      <c r="H149" s="2"/>
    </row>
    <row r="150" spans="6:8">
      <c r="F150" s="2"/>
      <c r="G150" s="2"/>
      <c r="H150" s="2"/>
    </row>
    <row r="151" spans="6:8">
      <c r="F151" s="2"/>
      <c r="G151" s="2"/>
      <c r="H151" s="2"/>
    </row>
    <row r="152" spans="6:8">
      <c r="F152" s="2"/>
      <c r="G152" s="2"/>
      <c r="H152" s="2"/>
    </row>
    <row r="153" spans="6:8">
      <c r="F153" s="2"/>
      <c r="G153" s="2"/>
      <c r="H153" s="2"/>
    </row>
    <row r="154" spans="6:8">
      <c r="F154" s="2"/>
      <c r="G154" s="2"/>
      <c r="H154" s="2"/>
    </row>
    <row r="155" spans="6:8">
      <c r="F155" s="2"/>
      <c r="G155" s="2"/>
      <c r="H155" s="2"/>
    </row>
    <row r="156" spans="6:8">
      <c r="F156" s="2"/>
      <c r="G156" s="2"/>
      <c r="H156" s="2"/>
    </row>
    <row r="157" spans="6:8">
      <c r="F157" s="2"/>
      <c r="G157" s="2"/>
      <c r="H157" s="2"/>
    </row>
    <row r="158" spans="6:8">
      <c r="F158" s="2"/>
      <c r="G158" s="2"/>
      <c r="H158" s="2"/>
    </row>
    <row r="159" spans="6:8">
      <c r="F159" s="2"/>
      <c r="G159" s="2"/>
      <c r="H159" s="2"/>
    </row>
    <row r="160" spans="6:8">
      <c r="F160" s="2"/>
      <c r="G160" s="2"/>
      <c r="H160" s="2"/>
    </row>
    <row r="161" spans="6:8">
      <c r="F161" s="2"/>
      <c r="G161" s="2"/>
      <c r="H161" s="2"/>
    </row>
    <row r="162" spans="6:8">
      <c r="F162" s="2"/>
      <c r="G162" s="2"/>
      <c r="H162" s="2"/>
    </row>
    <row r="163" spans="6:8">
      <c r="F163" s="2"/>
      <c r="G163" s="2"/>
      <c r="H163" s="2"/>
    </row>
    <row r="164" spans="6:8">
      <c r="F164" s="2"/>
      <c r="G164" s="2"/>
      <c r="H164" s="2"/>
    </row>
    <row r="165" spans="6:8">
      <c r="F165" s="2"/>
      <c r="G165" s="2"/>
      <c r="H165" s="2"/>
    </row>
    <row r="166" spans="6:8">
      <c r="F166" s="2"/>
      <c r="G166" s="2"/>
      <c r="H166" s="2"/>
    </row>
    <row r="167" spans="6:8">
      <c r="F167" s="2"/>
      <c r="G167" s="2"/>
      <c r="H167" s="2"/>
    </row>
    <row r="168" spans="6:8">
      <c r="F168" s="2"/>
      <c r="G168" s="2"/>
      <c r="H168" s="2"/>
    </row>
    <row r="169" spans="6:8">
      <c r="F169" s="2"/>
      <c r="G169" s="2"/>
      <c r="H169" s="2"/>
    </row>
    <row r="170" spans="6:8">
      <c r="F170" s="2"/>
      <c r="G170" s="2"/>
      <c r="H170" s="2"/>
    </row>
    <row r="171" spans="6:8">
      <c r="F171" s="2"/>
      <c r="G171" s="2"/>
      <c r="H171" s="2"/>
    </row>
    <row r="172" spans="6:8">
      <c r="F172" s="2"/>
      <c r="G172" s="2"/>
      <c r="H172" s="2"/>
    </row>
    <row r="173" spans="6:8">
      <c r="F173" s="2"/>
      <c r="G173" s="2"/>
      <c r="H173" s="2"/>
    </row>
    <row r="174" spans="6:8">
      <c r="F174" s="2"/>
      <c r="G174" s="2"/>
      <c r="H174" s="2"/>
    </row>
    <row r="175" spans="6:8">
      <c r="F175" s="2"/>
      <c r="G175" s="2"/>
      <c r="H175" s="2"/>
    </row>
    <row r="176" spans="6:8">
      <c r="F176" s="2"/>
      <c r="G176" s="2"/>
      <c r="H176" s="2"/>
    </row>
    <row r="177" spans="6:8">
      <c r="F177" s="2"/>
      <c r="G177" s="2"/>
      <c r="H177" s="2"/>
    </row>
    <row r="178" spans="6:8">
      <c r="F178" s="2"/>
      <c r="G178" s="2"/>
      <c r="H178" s="2"/>
    </row>
    <row r="179" spans="6:8">
      <c r="F179" s="2"/>
      <c r="G179" s="2"/>
      <c r="H179" s="2"/>
    </row>
    <row r="180" spans="6:8">
      <c r="F180" s="2"/>
      <c r="G180" s="2"/>
      <c r="H180" s="2"/>
    </row>
    <row r="181" spans="6:8">
      <c r="F181" s="2"/>
      <c r="G181" s="2"/>
      <c r="H181" s="2"/>
    </row>
    <row r="182" spans="6:8">
      <c r="F182" s="2"/>
      <c r="G182" s="2"/>
      <c r="H182" s="2"/>
    </row>
    <row r="183" spans="6:8">
      <c r="F183" s="2"/>
      <c r="G183" s="2"/>
      <c r="H183" s="2"/>
    </row>
    <row r="184" spans="6:8">
      <c r="F184" s="2"/>
      <c r="G184" s="2"/>
      <c r="H184" s="2"/>
    </row>
    <row r="185" spans="6:8">
      <c r="F185" s="2"/>
      <c r="G185" s="2"/>
      <c r="H185" s="2"/>
    </row>
    <row r="186" spans="6:8">
      <c r="F186" s="2"/>
      <c r="G186" s="2"/>
      <c r="H186" s="2"/>
    </row>
    <row r="187" spans="6:8">
      <c r="F187" s="2"/>
      <c r="G187" s="2"/>
      <c r="H187" s="2"/>
    </row>
    <row r="188" spans="6:8">
      <c r="F188" s="2"/>
      <c r="G188" s="2"/>
      <c r="H188" s="2"/>
    </row>
    <row r="189" spans="6:8">
      <c r="F189" s="2"/>
      <c r="G189" s="2"/>
      <c r="H189" s="2"/>
    </row>
    <row r="190" spans="6:8">
      <c r="F190" s="2"/>
      <c r="G190" s="2"/>
      <c r="H190" s="2"/>
    </row>
    <row r="191" spans="6:8">
      <c r="F191" s="2"/>
      <c r="G191" s="2"/>
      <c r="H191" s="2"/>
    </row>
    <row r="192" spans="6:8">
      <c r="F192" s="2"/>
      <c r="G192" s="2"/>
      <c r="H192" s="2"/>
    </row>
    <row r="193" spans="6:8">
      <c r="F193" s="2"/>
      <c r="G193" s="2"/>
      <c r="H193" s="2"/>
    </row>
    <row r="194" spans="6:8">
      <c r="F194" s="2"/>
      <c r="G194" s="2"/>
      <c r="H194" s="2"/>
    </row>
    <row r="195" spans="6:8">
      <c r="F195" s="2"/>
      <c r="G195" s="2"/>
      <c r="H195" s="2"/>
    </row>
    <row r="196" spans="6:8">
      <c r="F196" s="2"/>
      <c r="G196" s="2"/>
      <c r="H196" s="2"/>
    </row>
    <row r="197" spans="6:8">
      <c r="F197" s="2"/>
      <c r="G197" s="2"/>
      <c r="H197" s="2"/>
    </row>
    <row r="198" spans="6:8">
      <c r="F198" s="2"/>
      <c r="G198" s="2"/>
      <c r="H198" s="2"/>
    </row>
    <row r="199" spans="6:8">
      <c r="F199" s="2"/>
      <c r="G199" s="2"/>
      <c r="H199" s="2"/>
    </row>
    <row r="200" spans="6:8">
      <c r="F200" s="2"/>
      <c r="G200" s="2"/>
      <c r="H200" s="2"/>
    </row>
    <row r="201" spans="6:8">
      <c r="F201" s="2"/>
      <c r="G201" s="2"/>
      <c r="H201" s="2"/>
    </row>
    <row r="202" spans="6:8">
      <c r="F202" s="2"/>
      <c r="G202" s="2"/>
      <c r="H202" s="2"/>
    </row>
    <row r="203" spans="6:8">
      <c r="F203" s="2"/>
      <c r="G203" s="2"/>
      <c r="H203" s="2"/>
    </row>
    <row r="204" spans="6:8">
      <c r="F204" s="2"/>
      <c r="G204" s="2"/>
      <c r="H204" s="2"/>
    </row>
    <row r="205" spans="6:8">
      <c r="F205" s="2"/>
      <c r="G205" s="2"/>
      <c r="H205" s="2"/>
    </row>
    <row r="206" spans="6:8">
      <c r="F206" s="2"/>
      <c r="G206" s="2"/>
      <c r="H206" s="2"/>
    </row>
    <row r="207" spans="6:8">
      <c r="F207" s="2"/>
      <c r="G207" s="2"/>
      <c r="H207" s="2"/>
    </row>
    <row r="208" spans="6:8">
      <c r="F208" s="2"/>
      <c r="G208" s="2"/>
      <c r="H208" s="2"/>
    </row>
    <row r="209" spans="6:8">
      <c r="F209" s="2"/>
      <c r="G209" s="2"/>
      <c r="H209" s="2"/>
    </row>
    <row r="210" spans="6:8">
      <c r="F210" s="2"/>
      <c r="G210" s="2"/>
      <c r="H210" s="2"/>
    </row>
    <row r="211" spans="6:8">
      <c r="F211" s="2"/>
      <c r="G211" s="2"/>
      <c r="H211" s="2"/>
    </row>
    <row r="212" spans="6:8">
      <c r="F212" s="2"/>
      <c r="G212" s="2"/>
      <c r="H212" s="2"/>
    </row>
    <row r="213" spans="6:8">
      <c r="F213" s="2"/>
      <c r="G213" s="2"/>
      <c r="H213" s="2"/>
    </row>
    <row r="214" spans="6:8">
      <c r="F214" s="2"/>
      <c r="G214" s="2"/>
      <c r="H214" s="2"/>
    </row>
    <row r="215" spans="6:8">
      <c r="F215" s="2"/>
      <c r="G215" s="2"/>
      <c r="H215" s="2"/>
    </row>
    <row r="216" spans="6:8">
      <c r="F216" s="2"/>
      <c r="G216" s="2"/>
      <c r="H216" s="2"/>
    </row>
    <row r="217" spans="6:8">
      <c r="F217" s="2"/>
      <c r="G217" s="2"/>
      <c r="H217" s="2"/>
    </row>
    <row r="218" spans="6:8">
      <c r="F218" s="2"/>
      <c r="G218" s="2"/>
      <c r="H218" s="2"/>
    </row>
    <row r="219" spans="6:8">
      <c r="F219" s="2"/>
      <c r="G219" s="2"/>
      <c r="H219" s="2"/>
    </row>
    <row r="220" spans="6:8">
      <c r="F220" s="2"/>
      <c r="G220" s="2"/>
      <c r="H220" s="2"/>
    </row>
  </sheetData>
  <mergeCells count="15">
    <mergeCell ref="A11:A12"/>
    <mergeCell ref="B11:B12"/>
    <mergeCell ref="E11:F11"/>
    <mergeCell ref="J11:K11"/>
    <mergeCell ref="G11:I11"/>
    <mergeCell ref="B1:K1"/>
    <mergeCell ref="B4:K4"/>
    <mergeCell ref="B5:K5"/>
    <mergeCell ref="B6:K6"/>
    <mergeCell ref="B8:E8"/>
    <mergeCell ref="B9:E9"/>
    <mergeCell ref="F8:G8"/>
    <mergeCell ref="F9:G9"/>
    <mergeCell ref="H9:K9"/>
    <mergeCell ref="H8:K8"/>
  </mergeCells>
  <phoneticPr fontId="25" type="noConversion"/>
  <printOptions horizontalCentered="1"/>
  <pageMargins left="0.59055118110236227" right="0.43307086614173229" top="0.35433070866141736" bottom="0.51181102362204722" header="0" footer="0.31496062992125984"/>
  <pageSetup paperSize="9" scale="60" orientation="landscape" horizontalDpi="300" verticalDpi="300" r:id="rId1"/>
  <headerFooter alignWithMargins="0">
    <oddFooter>Página &amp;P de &amp;N</oddFooter>
  </headerFooter>
  <rowBreaks count="1" manualBreakCount="1">
    <brk id="20" min="1" max="8" man="1"/>
  </rowBreaks>
  <drawing r:id="rId2"/>
  <legacyDrawing r:id="rId3"/>
  <oleObjects>
    <oleObject progId="CorelDraw.Graphic.7" shapeId="61441" r:id="rId4"/>
    <oleObject progId="CorelDraw.Graphic.7" shapeId="61442" r:id="rId5"/>
    <oleObject progId="CorelDraw.Graphic.7" shapeId="61443" r:id="rId6"/>
    <oleObject progId="CorelDraw.Graphic.7" shapeId="61444" r:id="rId7"/>
    <oleObject progId="CorelDraw.Graphic.7" shapeId="61445" r:id="rId8"/>
    <oleObject progId="CorelDraw.Graphic.7" shapeId="61446" r:id="rId9"/>
    <oleObject progId="CorelDraw.Graphic.7" shapeId="61447" r:id="rId10"/>
    <oleObject progId="CorelDraw.Graphic.7" shapeId="61448" r:id="rId11"/>
    <oleObject progId="CorelDraw.Graphic.7" shapeId="61449" r:id="rId12"/>
    <oleObject progId="CorelDraw.Graphic.7" shapeId="61450" r:id="rId13"/>
    <oleObject progId="CorelDraw.Graphic.7" shapeId="61451" r:id="rId14"/>
    <oleObject progId="CorelDraw.Graphic.7" shapeId="61452" r:id="rId15"/>
    <oleObject progId="CorelDraw.Graphic.7" shapeId="61453" r:id="rId16"/>
    <oleObject progId="CorelDraw.Graphic.7" shapeId="61454" r:id="rId17"/>
    <oleObject progId="CorelDraw.Graphic.7" shapeId="61455" r:id="rId18"/>
    <oleObject progId="CorelDraw.Graphic.7" shapeId="61456" r:id="rId19"/>
    <oleObject progId="CorelDraw.Graphic.7" shapeId="61457" r:id="rId20"/>
    <oleObject progId="CorelDraw.Graphic.7" shapeId="61458" r:id="rId21"/>
    <oleObject progId="CorelDraw.Graphic.7" shapeId="61459" r:id="rId22"/>
    <oleObject progId="CorelDraw.Graphic.7" shapeId="61460" r:id="rId23"/>
    <oleObject progId="CorelDraw.Graphic.7" shapeId="61461" r:id="rId24"/>
    <oleObject progId="CorelDraw.Graphic.7" shapeId="61462" r:id="rId25"/>
    <oleObject progId="CorelDraw.Graphic.7" shapeId="61463" r:id="rId26"/>
    <oleObject progId="CorelDraw.Graphic.7" shapeId="61464" r:id="rId27"/>
    <oleObject progId="CorelDraw.Graphic.7" shapeId="61465" r:id="rId28"/>
    <oleObject progId="CorelDraw.Graphic.7" shapeId="61466" r:id="rId29"/>
    <oleObject progId="CorelDraw.Graphic.7" shapeId="61467" r:id="rId30"/>
    <oleObject progId="CorelDraw.Graphic.7" shapeId="61468" r:id="rId31"/>
    <oleObject progId="CorelDraw.Graphic.7" shapeId="61469" r:id="rId32"/>
    <oleObject progId="CorelDraw.Graphic.7" shapeId="61470" r:id="rId33"/>
    <oleObject progId="CorelDraw.Graphic.7" shapeId="61471" r:id="rId34"/>
    <oleObject progId="CorelDraw.Graphic.7" shapeId="61472" r:id="rId35"/>
    <oleObject progId="CorelDraw.Graphic.7" shapeId="61473" r:id="rId36"/>
    <oleObject progId="CorelDraw.Graphic.7" shapeId="61474" r:id="rId37"/>
    <oleObject progId="CorelDraw.Graphic.7" shapeId="61475" r:id="rId38"/>
    <oleObject progId="CorelDraw.Graphic.7" shapeId="61476" r:id="rId39"/>
    <oleObject progId="CorelDraw.Graphic.7" shapeId="61477" r:id="rId40"/>
    <oleObject progId="CorelDraw.Graphic.7" shapeId="61478" r:id="rId41"/>
    <oleObject progId="CorelDraw.Graphic.7" shapeId="61479" r:id="rId42"/>
    <oleObject progId="CorelDraw.Graphic.7" shapeId="61480" r:id="rId43"/>
    <oleObject progId="CorelDraw.Graphic.7" shapeId="61481" r:id="rId44"/>
    <oleObject progId="CorelDraw.Graphic.7" shapeId="61482" r:id="rId45"/>
    <oleObject progId="CorelDraw.Graphic.7" shapeId="61483" r:id="rId46"/>
    <oleObject progId="CorelDraw.Graphic.7" shapeId="61484" r:id="rId47"/>
    <oleObject progId="CorelDraw.Graphic.7" shapeId="61485" r:id="rId48"/>
    <oleObject progId="CorelDraw.Graphic.7" shapeId="61486" r:id="rId49"/>
    <oleObject progId="CorelDraw.Graphic.7" shapeId="61487" r:id="rId50"/>
    <oleObject progId="CorelDraw.Graphic.7" shapeId="61488" r:id="rId51"/>
    <oleObject progId="CorelDraw.Graphic.7" shapeId="61489" r:id="rId52"/>
    <oleObject progId="CorelDraw.Graphic.7" shapeId="61490" r:id="rId53"/>
    <oleObject progId="CorelDraw.Graphic.7" shapeId="61491" r:id="rId54"/>
    <oleObject progId="CorelDraw.Graphic.7" shapeId="61492" r:id="rId55"/>
    <oleObject progId="CorelDraw.Graphic.7" shapeId="61493" r:id="rId56"/>
    <oleObject progId="CorelDraw.Graphic.7" shapeId="61494" r:id="rId57"/>
    <oleObject progId="PBrush" shapeId="61495" r:id="rId5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>
      <selection activeCell="J40" sqref="J40"/>
    </sheetView>
  </sheetViews>
  <sheetFormatPr defaultRowHeight="15"/>
  <cols>
    <col min="1" max="1" width="10.5703125" style="474" customWidth="1"/>
    <col min="2" max="2" width="57.85546875" style="474" customWidth="1"/>
    <col min="3" max="3" width="16.7109375" style="474" customWidth="1"/>
    <col min="4" max="16384" width="9.140625" style="474"/>
  </cols>
  <sheetData>
    <row r="1" spans="1:3">
      <c r="A1" s="472"/>
      <c r="B1" s="473"/>
      <c r="C1" s="473"/>
    </row>
    <row r="2" spans="1:3" ht="18">
      <c r="A2" s="472"/>
      <c r="B2" s="475"/>
      <c r="C2" s="473"/>
    </row>
    <row r="3" spans="1:3">
      <c r="A3" s="476"/>
      <c r="B3" s="477"/>
      <c r="C3" s="473"/>
    </row>
    <row r="4" spans="1:3">
      <c r="A4" s="476"/>
      <c r="B4" s="476"/>
      <c r="C4" s="476"/>
    </row>
    <row r="5" spans="1:3">
      <c r="A5" s="472"/>
      <c r="B5" s="473"/>
      <c r="C5" s="473"/>
    </row>
    <row r="6" spans="1:3">
      <c r="A6" s="472"/>
      <c r="B6" s="473"/>
      <c r="C6" s="473"/>
    </row>
    <row r="7" spans="1:3">
      <c r="A7" s="478" t="str">
        <f>[1]R.C.!A10</f>
        <v>RESUMO DAS COMPOSIÇÕES - ADMINISTRAÇÃO/ CANTEIRO</v>
      </c>
      <c r="B7" s="478"/>
      <c r="C7" s="478"/>
    </row>
    <row r="8" spans="1:3">
      <c r="A8" s="472"/>
      <c r="B8" s="473"/>
      <c r="C8" s="473"/>
    </row>
    <row r="9" spans="1:3">
      <c r="A9" s="479" t="s">
        <v>373</v>
      </c>
      <c r="B9" s="479"/>
      <c r="C9" s="479"/>
    </row>
    <row r="10" spans="1:3">
      <c r="A10" s="479" t="s">
        <v>374</v>
      </c>
      <c r="B10" s="479"/>
      <c r="C10" s="479"/>
    </row>
    <row r="11" spans="1:3">
      <c r="A11" s="472"/>
      <c r="B11" s="480" t="s">
        <v>104</v>
      </c>
      <c r="C11" s="481"/>
    </row>
    <row r="12" spans="1:3">
      <c r="A12" s="482"/>
      <c r="B12" s="483"/>
      <c r="C12" s="484"/>
    </row>
    <row r="13" spans="1:3" ht="15.75" thickBot="1">
      <c r="A13" s="472"/>
      <c r="B13" s="485"/>
      <c r="C13" s="473"/>
    </row>
    <row r="14" spans="1:3" ht="16.5" thickTop="1" thickBot="1">
      <c r="A14" s="486" t="s">
        <v>375</v>
      </c>
      <c r="B14" s="487"/>
      <c r="C14" s="488" t="s">
        <v>18</v>
      </c>
    </row>
    <row r="15" spans="1:3" ht="15.75" thickTop="1">
      <c r="A15" s="489" t="s">
        <v>376</v>
      </c>
      <c r="B15" s="490" t="s">
        <v>377</v>
      </c>
      <c r="C15" s="491"/>
    </row>
    <row r="16" spans="1:3">
      <c r="A16" s="492" t="s">
        <v>378</v>
      </c>
      <c r="B16" s="493" t="s">
        <v>379</v>
      </c>
      <c r="C16" s="494"/>
    </row>
    <row r="17" spans="1:3">
      <c r="A17" s="492" t="s">
        <v>380</v>
      </c>
      <c r="B17" s="493" t="s">
        <v>381</v>
      </c>
      <c r="C17" s="494"/>
    </row>
    <row r="18" spans="1:3">
      <c r="A18" s="492" t="s">
        <v>382</v>
      </c>
      <c r="B18" s="493" t="s">
        <v>383</v>
      </c>
      <c r="C18" s="494"/>
    </row>
    <row r="19" spans="1:3">
      <c r="A19" s="492" t="s">
        <v>384</v>
      </c>
      <c r="B19" s="493" t="s">
        <v>385</v>
      </c>
      <c r="C19" s="494"/>
    </row>
    <row r="20" spans="1:3">
      <c r="A20" s="492" t="s">
        <v>386</v>
      </c>
      <c r="B20" s="493" t="s">
        <v>387</v>
      </c>
      <c r="C20" s="494"/>
    </row>
    <row r="21" spans="1:3">
      <c r="A21" s="492" t="s">
        <v>388</v>
      </c>
      <c r="B21" s="493" t="s">
        <v>389</v>
      </c>
      <c r="C21" s="494"/>
    </row>
    <row r="22" spans="1:3">
      <c r="A22" s="492" t="s">
        <v>390</v>
      </c>
      <c r="B22" s="493" t="s">
        <v>391</v>
      </c>
      <c r="C22" s="494"/>
    </row>
    <row r="23" spans="1:3">
      <c r="A23" s="492" t="s">
        <v>392</v>
      </c>
      <c r="B23" s="493" t="s">
        <v>393</v>
      </c>
      <c r="C23" s="494"/>
    </row>
    <row r="24" spans="1:3">
      <c r="A24" s="492"/>
      <c r="B24" s="495" t="s">
        <v>394</v>
      </c>
      <c r="C24" s="496">
        <f>SUM(C15:C23)</f>
        <v>0</v>
      </c>
    </row>
    <row r="25" spans="1:3" ht="15.75" thickBot="1">
      <c r="A25" s="497"/>
      <c r="B25" s="498"/>
      <c r="C25" s="499"/>
    </row>
    <row r="26" spans="1:3" ht="16.5" thickTop="1" thickBot="1">
      <c r="A26" s="486" t="s">
        <v>395</v>
      </c>
      <c r="B26" s="487"/>
      <c r="C26" s="500"/>
    </row>
    <row r="27" spans="1:3" ht="15.75" thickTop="1">
      <c r="A27" s="489" t="s">
        <v>396</v>
      </c>
      <c r="B27" s="493" t="s">
        <v>397</v>
      </c>
      <c r="C27" s="501"/>
    </row>
    <row r="28" spans="1:3">
      <c r="A28" s="489" t="s">
        <v>398</v>
      </c>
      <c r="B28" s="490" t="s">
        <v>399</v>
      </c>
      <c r="C28" s="502"/>
    </row>
    <row r="29" spans="1:3">
      <c r="A29" s="489" t="s">
        <v>400</v>
      </c>
      <c r="B29" s="493" t="s">
        <v>401</v>
      </c>
      <c r="C29" s="501"/>
    </row>
    <row r="30" spans="1:3">
      <c r="A30" s="489" t="s">
        <v>402</v>
      </c>
      <c r="B30" s="493" t="s">
        <v>403</v>
      </c>
      <c r="C30" s="501"/>
    </row>
    <row r="31" spans="1:3">
      <c r="A31" s="489" t="s">
        <v>404</v>
      </c>
      <c r="B31" s="493" t="s">
        <v>405</v>
      </c>
      <c r="C31" s="501"/>
    </row>
    <row r="32" spans="1:3">
      <c r="A32" s="489" t="s">
        <v>406</v>
      </c>
      <c r="B32" s="493" t="s">
        <v>407</v>
      </c>
      <c r="C32" s="501"/>
    </row>
    <row r="33" spans="1:3">
      <c r="A33" s="489" t="s">
        <v>408</v>
      </c>
      <c r="B33" s="490" t="s">
        <v>409</v>
      </c>
      <c r="C33" s="502"/>
    </row>
    <row r="34" spans="1:3">
      <c r="A34" s="489" t="s">
        <v>410</v>
      </c>
      <c r="B34" s="493" t="s">
        <v>411</v>
      </c>
      <c r="C34" s="501"/>
    </row>
    <row r="35" spans="1:3">
      <c r="A35" s="489" t="s">
        <v>412</v>
      </c>
      <c r="B35" s="490" t="s">
        <v>413</v>
      </c>
      <c r="C35" s="502"/>
    </row>
    <row r="36" spans="1:3">
      <c r="A36" s="489" t="s">
        <v>414</v>
      </c>
      <c r="B36" s="490" t="s">
        <v>415</v>
      </c>
      <c r="C36" s="502"/>
    </row>
    <row r="37" spans="1:3">
      <c r="A37" s="492"/>
      <c r="B37" s="495" t="s">
        <v>416</v>
      </c>
      <c r="C37" s="496">
        <f>SUM(C27:C36)</f>
        <v>0</v>
      </c>
    </row>
    <row r="38" spans="1:3" ht="15.75" thickBot="1">
      <c r="A38" s="497"/>
      <c r="B38" s="498"/>
      <c r="C38" s="499"/>
    </row>
    <row r="39" spans="1:3" ht="16.5" thickTop="1" thickBot="1">
      <c r="A39" s="486" t="s">
        <v>417</v>
      </c>
      <c r="B39" s="487"/>
      <c r="C39" s="500"/>
    </row>
    <row r="40" spans="1:3" ht="15.75" thickTop="1">
      <c r="A40" s="489" t="s">
        <v>418</v>
      </c>
      <c r="B40" s="490" t="s">
        <v>419</v>
      </c>
      <c r="C40" s="502"/>
    </row>
    <row r="41" spans="1:3">
      <c r="A41" s="492" t="s">
        <v>420</v>
      </c>
      <c r="B41" s="493" t="s">
        <v>421</v>
      </c>
      <c r="C41" s="501"/>
    </row>
    <row r="42" spans="1:3">
      <c r="A42" s="492" t="s">
        <v>422</v>
      </c>
      <c r="B42" s="493" t="s">
        <v>423</v>
      </c>
      <c r="C42" s="501"/>
    </row>
    <row r="43" spans="1:3">
      <c r="A43" s="492" t="s">
        <v>424</v>
      </c>
      <c r="B43" s="493" t="s">
        <v>425</v>
      </c>
      <c r="C43" s="501"/>
    </row>
    <row r="44" spans="1:3">
      <c r="A44" s="492" t="s">
        <v>426</v>
      </c>
      <c r="B44" s="493" t="s">
        <v>427</v>
      </c>
      <c r="C44" s="501"/>
    </row>
    <row r="45" spans="1:3">
      <c r="A45" s="492"/>
      <c r="B45" s="495" t="s">
        <v>428</v>
      </c>
      <c r="C45" s="503">
        <f>SUM(C40:C44)</f>
        <v>0</v>
      </c>
    </row>
    <row r="46" spans="1:3" ht="15.75" thickBot="1">
      <c r="A46" s="497"/>
      <c r="B46" s="504"/>
      <c r="C46" s="505"/>
    </row>
    <row r="47" spans="1:3" ht="16.5" thickTop="1" thickBot="1">
      <c r="A47" s="486" t="s">
        <v>429</v>
      </c>
      <c r="B47" s="487"/>
      <c r="C47" s="500"/>
    </row>
    <row r="48" spans="1:3" ht="15.75" thickTop="1">
      <c r="A48" s="489" t="s">
        <v>430</v>
      </c>
      <c r="B48" s="490" t="s">
        <v>431</v>
      </c>
      <c r="C48" s="491">
        <f>ROUND(C24*C37,4)</f>
        <v>0</v>
      </c>
    </row>
    <row r="49" spans="1:3" ht="24">
      <c r="A49" s="489" t="s">
        <v>432</v>
      </c>
      <c r="B49" s="490" t="s">
        <v>433</v>
      </c>
      <c r="C49" s="491">
        <f>ROUND((C41*C24)+(C40*C21),4)</f>
        <v>0</v>
      </c>
    </row>
    <row r="50" spans="1:3">
      <c r="A50" s="492"/>
      <c r="B50" s="495" t="s">
        <v>434</v>
      </c>
      <c r="C50" s="496">
        <f>SUM(C48:C49)</f>
        <v>0</v>
      </c>
    </row>
    <row r="51" spans="1:3" ht="15.75" thickBot="1">
      <c r="A51" s="497"/>
      <c r="B51" s="498"/>
      <c r="C51" s="499"/>
    </row>
    <row r="52" spans="1:3" ht="16.5" thickTop="1" thickBot="1">
      <c r="A52" s="486" t="s">
        <v>435</v>
      </c>
      <c r="B52" s="487"/>
      <c r="C52" s="506"/>
    </row>
    <row r="53" spans="1:3" ht="15.75" thickTop="1">
      <c r="A53" s="489" t="s">
        <v>436</v>
      </c>
      <c r="B53" s="490" t="s">
        <v>437</v>
      </c>
      <c r="C53" s="491">
        <v>0</v>
      </c>
    </row>
    <row r="54" spans="1:3">
      <c r="A54" s="492"/>
      <c r="B54" s="495" t="s">
        <v>438</v>
      </c>
      <c r="C54" s="496">
        <f>SUM(C53)</f>
        <v>0</v>
      </c>
    </row>
    <row r="55" spans="1:3">
      <c r="A55" s="492"/>
      <c r="B55" s="495"/>
      <c r="C55" s="496"/>
    </row>
    <row r="56" spans="1:3" ht="15.75" thickBot="1">
      <c r="A56" s="507"/>
      <c r="B56" s="508" t="s">
        <v>439</v>
      </c>
      <c r="C56" s="509">
        <f>ROUND(SUM(C54+C50+C45+C37+C24),4)</f>
        <v>0</v>
      </c>
    </row>
    <row r="57" spans="1:3" ht="15.75" thickTop="1"/>
  </sheetData>
  <mergeCells count="8">
    <mergeCell ref="A47:B47"/>
    <mergeCell ref="A52:B52"/>
    <mergeCell ref="A7:C7"/>
    <mergeCell ref="A9:C9"/>
    <mergeCell ref="A10:C10"/>
    <mergeCell ref="A14:B14"/>
    <mergeCell ref="A26:B26"/>
    <mergeCell ref="A39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topLeftCell="A19" workbookViewId="0">
      <selection activeCell="H36" sqref="H36"/>
    </sheetView>
  </sheetViews>
  <sheetFormatPr defaultRowHeight="15"/>
  <cols>
    <col min="1" max="1" width="12.42578125" style="474" customWidth="1"/>
    <col min="2" max="2" width="56.85546875" style="474" customWidth="1"/>
    <col min="3" max="3" width="17.7109375" style="474" customWidth="1"/>
    <col min="4" max="16384" width="9.140625" style="474"/>
  </cols>
  <sheetData>
    <row r="1" spans="1:3">
      <c r="A1" s="510"/>
      <c r="B1" s="511"/>
      <c r="C1" s="511"/>
    </row>
    <row r="2" spans="1:3" ht="18">
      <c r="A2" s="510"/>
      <c r="B2" s="512"/>
      <c r="C2" s="511"/>
    </row>
    <row r="3" spans="1:3">
      <c r="A3" s="513"/>
      <c r="B3" s="514"/>
      <c r="C3" s="511"/>
    </row>
    <row r="4" spans="1:3">
      <c r="A4" s="513"/>
      <c r="B4" s="513"/>
      <c r="C4" s="513"/>
    </row>
    <row r="5" spans="1:3">
      <c r="A5" s="510"/>
      <c r="B5" s="511"/>
      <c r="C5" s="511"/>
    </row>
    <row r="6" spans="1:3">
      <c r="A6" s="510"/>
      <c r="B6" s="511"/>
      <c r="C6" s="511"/>
    </row>
    <row r="7" spans="1:3">
      <c r="A7" s="515" t="s">
        <v>440</v>
      </c>
      <c r="B7" s="515"/>
      <c r="C7" s="515"/>
    </row>
    <row r="8" spans="1:3">
      <c r="A8" s="515" t="s">
        <v>441</v>
      </c>
      <c r="B8" s="515"/>
      <c r="C8" s="515"/>
    </row>
    <row r="9" spans="1:3">
      <c r="A9" s="516" t="s">
        <v>442</v>
      </c>
      <c r="B9" s="516"/>
      <c r="C9" s="516"/>
    </row>
    <row r="10" spans="1:3">
      <c r="A10" s="517"/>
      <c r="B10" s="517"/>
      <c r="C10" s="517"/>
    </row>
    <row r="11" spans="1:3" ht="15.75" thickBot="1">
      <c r="A11" s="518"/>
      <c r="B11" s="519"/>
      <c r="C11" s="520"/>
    </row>
    <row r="12" spans="1:3" ht="16.5" thickTop="1" thickBot="1">
      <c r="A12" s="521" t="s">
        <v>32</v>
      </c>
      <c r="B12" s="522" t="s">
        <v>33</v>
      </c>
      <c r="C12" s="506" t="s">
        <v>18</v>
      </c>
    </row>
    <row r="13" spans="1:3" ht="15.75" thickTop="1">
      <c r="A13" s="523"/>
      <c r="B13" s="524"/>
      <c r="C13" s="525"/>
    </row>
    <row r="14" spans="1:3">
      <c r="A14" s="526"/>
      <c r="B14" s="527"/>
      <c r="C14" s="528"/>
    </row>
    <row r="15" spans="1:3">
      <c r="A15" s="526" t="s">
        <v>443</v>
      </c>
      <c r="B15" s="527" t="s">
        <v>375</v>
      </c>
      <c r="C15" s="529">
        <f>SUM(C17:C19)</f>
        <v>0</v>
      </c>
    </row>
    <row r="16" spans="1:3">
      <c r="A16" s="530"/>
      <c r="B16" s="531"/>
      <c r="C16" s="528"/>
    </row>
    <row r="17" spans="1:3">
      <c r="A17" s="530">
        <v>1</v>
      </c>
      <c r="B17" s="532" t="s">
        <v>444</v>
      </c>
      <c r="C17" s="533"/>
    </row>
    <row r="18" spans="1:3">
      <c r="A18" s="530">
        <v>2</v>
      </c>
      <c r="B18" s="531" t="s">
        <v>445</v>
      </c>
      <c r="C18" s="533"/>
    </row>
    <row r="19" spans="1:3">
      <c r="A19" s="530">
        <v>3</v>
      </c>
      <c r="B19" s="532" t="s">
        <v>446</v>
      </c>
      <c r="C19" s="533"/>
    </row>
    <row r="20" spans="1:3">
      <c r="A20" s="526"/>
      <c r="B20" s="527"/>
      <c r="C20" s="534"/>
    </row>
    <row r="21" spans="1:3">
      <c r="A21" s="526" t="s">
        <v>447</v>
      </c>
      <c r="B21" s="527" t="s">
        <v>395</v>
      </c>
      <c r="C21" s="534">
        <f>SUM(C23:C23)</f>
        <v>0</v>
      </c>
    </row>
    <row r="22" spans="1:3">
      <c r="A22" s="530"/>
      <c r="B22" s="532"/>
      <c r="C22" s="533"/>
    </row>
    <row r="23" spans="1:3">
      <c r="A23" s="530">
        <v>4</v>
      </c>
      <c r="B23" s="532" t="s">
        <v>448</v>
      </c>
      <c r="C23" s="533"/>
    </row>
    <row r="24" spans="1:3">
      <c r="A24" s="530"/>
      <c r="B24" s="532"/>
      <c r="C24" s="533"/>
    </row>
    <row r="25" spans="1:3">
      <c r="A25" s="526" t="s">
        <v>449</v>
      </c>
      <c r="B25" s="527" t="s">
        <v>417</v>
      </c>
      <c r="C25" s="534">
        <f>SUM(C27)</f>
        <v>0</v>
      </c>
    </row>
    <row r="26" spans="1:3">
      <c r="A26" s="530"/>
      <c r="B26" s="532"/>
      <c r="C26" s="533"/>
    </row>
    <row r="27" spans="1:3">
      <c r="A27" s="530">
        <v>5</v>
      </c>
      <c r="B27" s="532" t="s">
        <v>450</v>
      </c>
      <c r="C27" s="533"/>
    </row>
    <row r="28" spans="1:3">
      <c r="A28" s="530"/>
      <c r="B28" s="532"/>
      <c r="C28" s="533"/>
    </row>
    <row r="29" spans="1:3">
      <c r="A29" s="530"/>
      <c r="B29" s="532"/>
      <c r="C29" s="533"/>
    </row>
    <row r="30" spans="1:3">
      <c r="A30" s="526" t="s">
        <v>449</v>
      </c>
      <c r="B30" s="527" t="s">
        <v>429</v>
      </c>
      <c r="C30" s="534">
        <f>SUM(C32:C35)</f>
        <v>0</v>
      </c>
    </row>
    <row r="31" spans="1:3">
      <c r="A31" s="530"/>
      <c r="B31" s="532"/>
      <c r="C31" s="533"/>
    </row>
    <row r="32" spans="1:3">
      <c r="A32" s="530">
        <v>7</v>
      </c>
      <c r="B32" s="532" t="s">
        <v>451</v>
      </c>
      <c r="C32" s="533"/>
    </row>
    <row r="33" spans="1:3">
      <c r="A33" s="530">
        <v>6</v>
      </c>
      <c r="B33" s="532" t="s">
        <v>452</v>
      </c>
      <c r="C33" s="533"/>
    </row>
    <row r="34" spans="1:3">
      <c r="A34" s="530">
        <v>7</v>
      </c>
      <c r="B34" s="532" t="s">
        <v>453</v>
      </c>
      <c r="C34" s="533"/>
    </row>
    <row r="35" spans="1:3">
      <c r="A35" s="530">
        <v>8</v>
      </c>
      <c r="B35" s="532" t="s">
        <v>454</v>
      </c>
      <c r="C35" s="533"/>
    </row>
    <row r="36" spans="1:3">
      <c r="A36" s="530"/>
      <c r="B36" s="532"/>
      <c r="C36" s="528"/>
    </row>
    <row r="37" spans="1:3" ht="15.75" thickBot="1">
      <c r="A37" s="535" t="s">
        <v>455</v>
      </c>
      <c r="B37" s="536" t="s">
        <v>456</v>
      </c>
      <c r="C37" s="537">
        <f>ROUND((((1+C15)*(1+C21)*(1+C25))/(1-C30))-1,4)</f>
        <v>0</v>
      </c>
    </row>
    <row r="38" spans="1:3" ht="15.75" thickTop="1">
      <c r="A38" s="538" t="s">
        <v>457</v>
      </c>
      <c r="B38" s="519"/>
      <c r="C38" s="520"/>
    </row>
    <row r="39" spans="1:3">
      <c r="A39" s="539" t="s">
        <v>458</v>
      </c>
      <c r="B39" s="539"/>
      <c r="C39" s="539"/>
    </row>
  </sheetData>
  <mergeCells count="5">
    <mergeCell ref="A7:C7"/>
    <mergeCell ref="A8:C8"/>
    <mergeCell ref="A9:C9"/>
    <mergeCell ref="A10:C10"/>
    <mergeCell ref="A39:C3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Cobertura</vt:lpstr>
      <vt:lpstr>COMPOSIÇÕES</vt:lpstr>
      <vt:lpstr>CRONOGRAMA</vt:lpstr>
      <vt:lpstr>ENCARGOS SOCIAIS</vt:lpstr>
      <vt:lpstr>BDI</vt:lpstr>
      <vt:lpstr>COMPOSIÇÕES!Area_de_impressao</vt:lpstr>
      <vt:lpstr>CRONOGRAMA!Area_de_impressao</vt:lpstr>
      <vt:lpstr>CRONOGRAMA!Titulos_de_impressao</vt:lpstr>
    </vt:vector>
  </TitlesOfParts>
  <Company>CAIXA ECONÔMICA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c042671</dc:creator>
  <cp:lastModifiedBy>izabella.lira</cp:lastModifiedBy>
  <cp:lastPrinted>2019-08-10T14:41:46Z</cp:lastPrinted>
  <dcterms:created xsi:type="dcterms:W3CDTF">1997-08-25T17:33:38Z</dcterms:created>
  <dcterms:modified xsi:type="dcterms:W3CDTF">2019-08-14T18:06:42Z</dcterms:modified>
</cp:coreProperties>
</file>