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20" yWindow="-120" windowWidth="20730" windowHeight="11160"/>
  </bookViews>
  <sheets>
    <sheet name="Planilha resumo orçamento" sheetId="47" r:id="rId1"/>
    <sheet name="Preços unitários" sheetId="46" r:id="rId2"/>
    <sheet name="Cálculo do fator &quot;K&quot;" sheetId="41" r:id="rId3"/>
    <sheet name="Quantitativo de MDO" sheetId="43" r:id="rId4"/>
  </sheets>
  <definedNames>
    <definedName name="_xlnm.Print_Area" localSheetId="2">'Cálculo do fator "K"'!$A$5:$M$40</definedName>
    <definedName name="_xlnm.Print_Area" localSheetId="0">'Planilha resumo orçamento'!$A$72:$J$1052</definedName>
    <definedName name="_xlnm.Print_Area" localSheetId="1">'Preços unitários'!$A$6:$L$986</definedName>
    <definedName name="_xlnm.Print_Area" localSheetId="3">'Quantitativo de MDO'!$A$1:$L$208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47"/>
  <c r="F33"/>
  <c r="F32"/>
  <c r="F31"/>
  <c r="F30"/>
  <c r="F29"/>
  <c r="F28"/>
  <c r="F26"/>
  <c r="F25"/>
  <c r="F23"/>
  <c r="F22"/>
  <c r="F21"/>
  <c r="F20"/>
  <c r="F19"/>
  <c r="F18"/>
  <c r="F17"/>
  <c r="F16"/>
  <c r="F15"/>
  <c r="F14"/>
  <c r="F13"/>
  <c r="G1045"/>
  <c r="I1045" s="1"/>
  <c r="G1016" s="1"/>
  <c r="I1031"/>
  <c r="H1031"/>
  <c r="I1023"/>
  <c r="H1023"/>
  <c r="F1016"/>
  <c r="D1016"/>
  <c r="C1016"/>
  <c r="F1015"/>
  <c r="D1015"/>
  <c r="C1015"/>
  <c r="I1014"/>
  <c r="I1015" s="1"/>
  <c r="I1016" s="1"/>
  <c r="F1014"/>
  <c r="D1014"/>
  <c r="C1014"/>
  <c r="G1001"/>
  <c r="I1001" s="1"/>
  <c r="G972" s="1"/>
  <c r="I987"/>
  <c r="H987"/>
  <c r="I979"/>
  <c r="H979"/>
  <c r="F972"/>
  <c r="D972"/>
  <c r="C972"/>
  <c r="F971"/>
  <c r="D971"/>
  <c r="C971"/>
  <c r="I970"/>
  <c r="I971" s="1"/>
  <c r="I972" s="1"/>
  <c r="F970"/>
  <c r="D970"/>
  <c r="C970"/>
  <c r="G956"/>
  <c r="I956" s="1"/>
  <c r="G927" s="1"/>
  <c r="I943"/>
  <c r="H943"/>
  <c r="I935"/>
  <c r="H935"/>
  <c r="F928"/>
  <c r="D928"/>
  <c r="C928"/>
  <c r="F927"/>
  <c r="D927"/>
  <c r="C927"/>
  <c r="I926"/>
  <c r="I927" s="1"/>
  <c r="I928" s="1"/>
  <c r="F926"/>
  <c r="D926"/>
  <c r="C926"/>
  <c r="I899"/>
  <c r="H899"/>
  <c r="I891"/>
  <c r="H891"/>
  <c r="F884"/>
  <c r="D884"/>
  <c r="C884"/>
  <c r="F883"/>
  <c r="D883"/>
  <c r="C883"/>
  <c r="I882"/>
  <c r="I883" s="1"/>
  <c r="I884" s="1"/>
  <c r="F882"/>
  <c r="D882"/>
  <c r="C882"/>
  <c r="G868"/>
  <c r="I868" s="1"/>
  <c r="G839" s="1"/>
  <c r="I855"/>
  <c r="H855"/>
  <c r="I847"/>
  <c r="H847"/>
  <c r="F840"/>
  <c r="D840"/>
  <c r="C840"/>
  <c r="F839"/>
  <c r="D839"/>
  <c r="C839"/>
  <c r="I838"/>
  <c r="I839" s="1"/>
  <c r="I840" s="1"/>
  <c r="F838"/>
  <c r="D838"/>
  <c r="C838"/>
  <c r="G825"/>
  <c r="I825" s="1"/>
  <c r="G796" s="1"/>
  <c r="I811"/>
  <c r="H811"/>
  <c r="I803"/>
  <c r="H803"/>
  <c r="F796"/>
  <c r="D796"/>
  <c r="C796"/>
  <c r="F795"/>
  <c r="D795"/>
  <c r="C795"/>
  <c r="I794"/>
  <c r="I795" s="1"/>
  <c r="I796" s="1"/>
  <c r="F794"/>
  <c r="D794"/>
  <c r="C794"/>
  <c r="G780"/>
  <c r="I780" s="1"/>
  <c r="G751" s="1"/>
  <c r="I767"/>
  <c r="H767"/>
  <c r="I759"/>
  <c r="H759"/>
  <c r="F752"/>
  <c r="D752"/>
  <c r="C752"/>
  <c r="F751"/>
  <c r="D751"/>
  <c r="C751"/>
  <c r="I750"/>
  <c r="I751" s="1"/>
  <c r="I752" s="1"/>
  <c r="F750"/>
  <c r="D750"/>
  <c r="C750"/>
  <c r="I723"/>
  <c r="H723"/>
  <c r="I715"/>
  <c r="H715"/>
  <c r="F708"/>
  <c r="D708"/>
  <c r="C708"/>
  <c r="F707"/>
  <c r="D707"/>
  <c r="C707"/>
  <c r="I706"/>
  <c r="I707" s="1"/>
  <c r="I708" s="1"/>
  <c r="F706"/>
  <c r="D706"/>
  <c r="C706"/>
  <c r="G693"/>
  <c r="I693" s="1"/>
  <c r="G664" s="1"/>
  <c r="I679"/>
  <c r="H679"/>
  <c r="I671"/>
  <c r="H671"/>
  <c r="F664"/>
  <c r="D664"/>
  <c r="C664"/>
  <c r="F663"/>
  <c r="D663"/>
  <c r="C663"/>
  <c r="I662"/>
  <c r="I663" s="1"/>
  <c r="I664" s="1"/>
  <c r="F662"/>
  <c r="D662"/>
  <c r="C662"/>
  <c r="G647"/>
  <c r="I647" s="1"/>
  <c r="G618" s="1"/>
  <c r="I635"/>
  <c r="H635"/>
  <c r="I627"/>
  <c r="H627"/>
  <c r="F620"/>
  <c r="D620"/>
  <c r="C620"/>
  <c r="F619"/>
  <c r="D619"/>
  <c r="C619"/>
  <c r="I618"/>
  <c r="I619" s="1"/>
  <c r="I620" s="1"/>
  <c r="F618"/>
  <c r="D618"/>
  <c r="C618"/>
  <c r="G605"/>
  <c r="I605" s="1"/>
  <c r="G578" s="1"/>
  <c r="I591"/>
  <c r="H591"/>
  <c r="I583"/>
  <c r="H583"/>
  <c r="F578"/>
  <c r="D578"/>
  <c r="C578"/>
  <c r="F577"/>
  <c r="D577"/>
  <c r="C577"/>
  <c r="I576"/>
  <c r="I577" s="1"/>
  <c r="I578" s="1"/>
  <c r="F576"/>
  <c r="D576"/>
  <c r="C576"/>
  <c r="I549"/>
  <c r="H549"/>
  <c r="I541"/>
  <c r="H541"/>
  <c r="F534"/>
  <c r="D534"/>
  <c r="C534"/>
  <c r="F533"/>
  <c r="D533"/>
  <c r="C533"/>
  <c r="I532"/>
  <c r="I533" s="1"/>
  <c r="I534" s="1"/>
  <c r="F532"/>
  <c r="D532"/>
  <c r="C532"/>
  <c r="I505"/>
  <c r="H505"/>
  <c r="I497"/>
  <c r="H497"/>
  <c r="F490"/>
  <c r="D490"/>
  <c r="C490"/>
  <c r="F489"/>
  <c r="D489"/>
  <c r="C489"/>
  <c r="I488"/>
  <c r="I489" s="1"/>
  <c r="I490" s="1"/>
  <c r="F488"/>
  <c r="D488"/>
  <c r="C488"/>
  <c r="G473"/>
  <c r="I473" s="1"/>
  <c r="G444" s="1"/>
  <c r="I461"/>
  <c r="H461"/>
  <c r="I453"/>
  <c r="H453"/>
  <c r="F446"/>
  <c r="D446"/>
  <c r="C446"/>
  <c r="F445"/>
  <c r="D445"/>
  <c r="C445"/>
  <c r="I444"/>
  <c r="I445" s="1"/>
  <c r="I446" s="1"/>
  <c r="F444"/>
  <c r="D444"/>
  <c r="C444"/>
  <c r="G431"/>
  <c r="I431" s="1"/>
  <c r="G402" s="1"/>
  <c r="H402" s="1"/>
  <c r="I417"/>
  <c r="H417"/>
  <c r="I409"/>
  <c r="H409"/>
  <c r="F402"/>
  <c r="D402"/>
  <c r="C402"/>
  <c r="F401"/>
  <c r="D401"/>
  <c r="C401"/>
  <c r="I400"/>
  <c r="I401" s="1"/>
  <c r="I402" s="1"/>
  <c r="F400"/>
  <c r="D400"/>
  <c r="C400"/>
  <c r="G387"/>
  <c r="I387" s="1"/>
  <c r="G358" s="1"/>
  <c r="I373"/>
  <c r="H373"/>
  <c r="I365"/>
  <c r="H365"/>
  <c r="F358"/>
  <c r="D358"/>
  <c r="C358"/>
  <c r="F357"/>
  <c r="D357"/>
  <c r="C357"/>
  <c r="I356"/>
  <c r="I357" s="1"/>
  <c r="I358" s="1"/>
  <c r="F356"/>
  <c r="D356"/>
  <c r="C356"/>
  <c r="G342"/>
  <c r="I342" s="1"/>
  <c r="G313" s="1"/>
  <c r="I329"/>
  <c r="H329"/>
  <c r="I321"/>
  <c r="H321"/>
  <c r="F314"/>
  <c r="D314"/>
  <c r="C314"/>
  <c r="F313"/>
  <c r="D313"/>
  <c r="C313"/>
  <c r="I312"/>
  <c r="I313" s="1"/>
  <c r="I314" s="1"/>
  <c r="F312"/>
  <c r="D312"/>
  <c r="C312"/>
  <c r="G299"/>
  <c r="I299" s="1"/>
  <c r="G270" s="1"/>
  <c r="I285"/>
  <c r="H285"/>
  <c r="I277"/>
  <c r="H277"/>
  <c r="F270"/>
  <c r="D270"/>
  <c r="C270"/>
  <c r="F269"/>
  <c r="D269"/>
  <c r="C269"/>
  <c r="I268"/>
  <c r="I269" s="1"/>
  <c r="I270" s="1"/>
  <c r="F268"/>
  <c r="D268"/>
  <c r="C268"/>
  <c r="G253"/>
  <c r="I253" s="1"/>
  <c r="G224" s="1"/>
  <c r="G255"/>
  <c r="I255" s="1"/>
  <c r="G226" s="1"/>
  <c r="G254"/>
  <c r="I254" s="1"/>
  <c r="G225" s="1"/>
  <c r="I241"/>
  <c r="H241"/>
  <c r="I233"/>
  <c r="H233"/>
  <c r="F226"/>
  <c r="D226"/>
  <c r="C226"/>
  <c r="F225"/>
  <c r="D225"/>
  <c r="C225"/>
  <c r="I224"/>
  <c r="I225" s="1"/>
  <c r="I226" s="1"/>
  <c r="F224"/>
  <c r="D224"/>
  <c r="C224"/>
  <c r="G211"/>
  <c r="I211" s="1"/>
  <c r="G182" s="1"/>
  <c r="I197"/>
  <c r="H197"/>
  <c r="I189"/>
  <c r="H189"/>
  <c r="F182"/>
  <c r="D182"/>
  <c r="C182"/>
  <c r="F181"/>
  <c r="D181"/>
  <c r="C181"/>
  <c r="I180"/>
  <c r="I181" s="1"/>
  <c r="I182" s="1"/>
  <c r="F180"/>
  <c r="D180"/>
  <c r="C180"/>
  <c r="G167"/>
  <c r="I167" s="1"/>
  <c r="G138" s="1"/>
  <c r="I153"/>
  <c r="H153"/>
  <c r="I145"/>
  <c r="H145"/>
  <c r="F138"/>
  <c r="D138"/>
  <c r="C138"/>
  <c r="F137"/>
  <c r="D137"/>
  <c r="C137"/>
  <c r="I136"/>
  <c r="I137" s="1"/>
  <c r="I138" s="1"/>
  <c r="F136"/>
  <c r="D136"/>
  <c r="C136"/>
  <c r="G123"/>
  <c r="I123" s="1"/>
  <c r="G94" s="1"/>
  <c r="I109"/>
  <c r="H109"/>
  <c r="I101"/>
  <c r="H101"/>
  <c r="F94"/>
  <c r="D94"/>
  <c r="C94"/>
  <c r="F93"/>
  <c r="D93"/>
  <c r="C93"/>
  <c r="I92"/>
  <c r="I93" s="1"/>
  <c r="I94" s="1"/>
  <c r="F92"/>
  <c r="D92"/>
  <c r="C92"/>
  <c r="H965" i="46"/>
  <c r="H957"/>
  <c r="H921"/>
  <c r="H913"/>
  <c r="H877"/>
  <c r="H869"/>
  <c r="H833"/>
  <c r="H825"/>
  <c r="H789"/>
  <c r="H781"/>
  <c r="H745"/>
  <c r="H737"/>
  <c r="H701"/>
  <c r="H693"/>
  <c r="H657"/>
  <c r="H649"/>
  <c r="H613"/>
  <c r="H605"/>
  <c r="H569"/>
  <c r="H561"/>
  <c r="H525"/>
  <c r="H517"/>
  <c r="H483"/>
  <c r="H475"/>
  <c r="H395"/>
  <c r="H387"/>
  <c r="G121" i="47" l="1"/>
  <c r="I121" s="1"/>
  <c r="G92" s="1"/>
  <c r="G603"/>
  <c r="I603" s="1"/>
  <c r="G576" s="1"/>
  <c r="H92"/>
  <c r="H226"/>
  <c r="G429"/>
  <c r="I429" s="1"/>
  <c r="G400" s="1"/>
  <c r="H400" s="1"/>
  <c r="G648"/>
  <c r="I648" s="1"/>
  <c r="G619" s="1"/>
  <c r="H619" s="1"/>
  <c r="G779"/>
  <c r="I779" s="1"/>
  <c r="G750" s="1"/>
  <c r="H750" s="1"/>
  <c r="H839"/>
  <c r="G955"/>
  <c r="I955" s="1"/>
  <c r="G926" s="1"/>
  <c r="H926" s="1"/>
  <c r="H224"/>
  <c r="G430"/>
  <c r="I430" s="1"/>
  <c r="G401" s="1"/>
  <c r="H401" s="1"/>
  <c r="H578"/>
  <c r="G649"/>
  <c r="I649" s="1"/>
  <c r="G620" s="1"/>
  <c r="H620" s="1"/>
  <c r="G781"/>
  <c r="I781" s="1"/>
  <c r="G752" s="1"/>
  <c r="H752" s="1"/>
  <c r="G867"/>
  <c r="I867" s="1"/>
  <c r="G838" s="1"/>
  <c r="H838" s="1"/>
  <c r="G957"/>
  <c r="I957" s="1"/>
  <c r="G928" s="1"/>
  <c r="H928" s="1"/>
  <c r="G1000"/>
  <c r="I1000" s="1"/>
  <c r="G971" s="1"/>
  <c r="H971" s="1"/>
  <c r="G1043"/>
  <c r="I1043" s="1"/>
  <c r="G1014" s="1"/>
  <c r="H1014" s="1"/>
  <c r="H972"/>
  <c r="H796"/>
  <c r="H225"/>
  <c r="G604"/>
  <c r="I604" s="1"/>
  <c r="G577" s="1"/>
  <c r="H138"/>
  <c r="H751"/>
  <c r="G1044"/>
  <c r="I1044" s="1"/>
  <c r="G1015" s="1"/>
  <c r="H1015" s="1"/>
  <c r="H927"/>
  <c r="H270"/>
  <c r="H94"/>
  <c r="G692"/>
  <c r="I692" s="1"/>
  <c r="G663" s="1"/>
  <c r="H663" s="1"/>
  <c r="H358"/>
  <c r="H577"/>
  <c r="H1016"/>
  <c r="G297"/>
  <c r="I297" s="1"/>
  <c r="G268" s="1"/>
  <c r="H268" s="1"/>
  <c r="G122"/>
  <c r="I122" s="1"/>
  <c r="G93" s="1"/>
  <c r="H93" s="1"/>
  <c r="G209"/>
  <c r="I209" s="1"/>
  <c r="G180" s="1"/>
  <c r="H180" s="1"/>
  <c r="G298"/>
  <c r="I298" s="1"/>
  <c r="G269" s="1"/>
  <c r="H269" s="1"/>
  <c r="H444"/>
  <c r="G474"/>
  <c r="I474" s="1"/>
  <c r="G445" s="1"/>
  <c r="H445" s="1"/>
  <c r="G691"/>
  <c r="I691" s="1"/>
  <c r="G662" s="1"/>
  <c r="H662" s="1"/>
  <c r="G824"/>
  <c r="I824" s="1"/>
  <c r="G795" s="1"/>
  <c r="H795" s="1"/>
  <c r="G869"/>
  <c r="I869" s="1"/>
  <c r="G840" s="1"/>
  <c r="H840" s="1"/>
  <c r="H664"/>
  <c r="G385"/>
  <c r="I385" s="1"/>
  <c r="G356" s="1"/>
  <c r="H356" s="1"/>
  <c r="H182"/>
  <c r="G166"/>
  <c r="I166" s="1"/>
  <c r="G137" s="1"/>
  <c r="H137" s="1"/>
  <c r="G165"/>
  <c r="I165" s="1"/>
  <c r="G136" s="1"/>
  <c r="H136" s="1"/>
  <c r="H313"/>
  <c r="G210"/>
  <c r="I210" s="1"/>
  <c r="G181" s="1"/>
  <c r="H181" s="1"/>
  <c r="G341"/>
  <c r="I341" s="1"/>
  <c r="G312" s="1"/>
  <c r="H312" s="1"/>
  <c r="G386"/>
  <c r="I386" s="1"/>
  <c r="G357" s="1"/>
  <c r="H357" s="1"/>
  <c r="G517"/>
  <c r="I517" s="1"/>
  <c r="G488" s="1"/>
  <c r="H488" s="1"/>
  <c r="G518"/>
  <c r="I518" s="1"/>
  <c r="G489" s="1"/>
  <c r="H489" s="1"/>
  <c r="G562"/>
  <c r="I562" s="1"/>
  <c r="G533" s="1"/>
  <c r="H533" s="1"/>
  <c r="G563"/>
  <c r="I563" s="1"/>
  <c r="G534" s="1"/>
  <c r="H534" s="1"/>
  <c r="G735"/>
  <c r="I735" s="1"/>
  <c r="G706" s="1"/>
  <c r="H706" s="1"/>
  <c r="G736"/>
  <c r="I736" s="1"/>
  <c r="G707" s="1"/>
  <c r="H707" s="1"/>
  <c r="G737"/>
  <c r="I737" s="1"/>
  <c r="G708" s="1"/>
  <c r="H708" s="1"/>
  <c r="G343"/>
  <c r="I343" s="1"/>
  <c r="G314" s="1"/>
  <c r="H314" s="1"/>
  <c r="G475"/>
  <c r="I475" s="1"/>
  <c r="G446" s="1"/>
  <c r="H446" s="1"/>
  <c r="G519"/>
  <c r="I519" s="1"/>
  <c r="G490" s="1"/>
  <c r="H490" s="1"/>
  <c r="G561"/>
  <c r="I561" s="1"/>
  <c r="G532" s="1"/>
  <c r="H532" s="1"/>
  <c r="H576"/>
  <c r="H618"/>
  <c r="G911"/>
  <c r="I911" s="1"/>
  <c r="G882" s="1"/>
  <c r="H882" s="1"/>
  <c r="G912"/>
  <c r="I912" s="1"/>
  <c r="G883" s="1"/>
  <c r="H883" s="1"/>
  <c r="G913"/>
  <c r="I913" s="1"/>
  <c r="G884" s="1"/>
  <c r="H884" s="1"/>
  <c r="G823"/>
  <c r="I823" s="1"/>
  <c r="G794" s="1"/>
  <c r="H794" s="1"/>
  <c r="G999"/>
  <c r="I999" s="1"/>
  <c r="G970" s="1"/>
  <c r="H970" s="1"/>
  <c r="K981" i="46"/>
  <c r="K937"/>
  <c r="K893"/>
  <c r="K849"/>
  <c r="K805"/>
  <c r="K761"/>
  <c r="K717"/>
  <c r="K673"/>
  <c r="K629"/>
  <c r="K585"/>
  <c r="K541"/>
  <c r="K499"/>
  <c r="K455"/>
  <c r="K411"/>
  <c r="K367"/>
  <c r="K323"/>
  <c r="K279"/>
  <c r="K235"/>
  <c r="K191"/>
  <c r="K147"/>
  <c r="K103"/>
  <c r="K59"/>
  <c r="F948" l="1"/>
  <c r="F904"/>
  <c r="F860"/>
  <c r="F816"/>
  <c r="F772"/>
  <c r="F728"/>
  <c r="F684"/>
  <c r="F640"/>
  <c r="F596"/>
  <c r="F552"/>
  <c r="F510"/>
  <c r="F466"/>
  <c r="F422"/>
  <c r="F378"/>
  <c r="F334"/>
  <c r="F290"/>
  <c r="F246"/>
  <c r="F202"/>
  <c r="F158"/>
  <c r="F114"/>
  <c r="E206" i="43"/>
  <c r="E207" s="1"/>
  <c r="F950" i="46" s="1"/>
  <c r="E197" i="43"/>
  <c r="E198" s="1"/>
  <c r="F906" i="46" s="1"/>
  <c r="E188" i="43"/>
  <c r="E189" s="1"/>
  <c r="F862" i="46" s="1"/>
  <c r="E179" i="43"/>
  <c r="E180" s="1"/>
  <c r="F818" i="46" s="1"/>
  <c r="E170" i="43"/>
  <c r="E171" s="1"/>
  <c r="F774" i="46" s="1"/>
  <c r="E161" i="43"/>
  <c r="E162" s="1"/>
  <c r="F730" i="46" s="1"/>
  <c r="E152" i="43"/>
  <c r="E153" s="1"/>
  <c r="F686" i="46" s="1"/>
  <c r="E143" i="43"/>
  <c r="E144" s="1"/>
  <c r="F642" i="46" s="1"/>
  <c r="E134" i="43"/>
  <c r="E135" s="1"/>
  <c r="F598" i="46" s="1"/>
  <c r="E125" i="43"/>
  <c r="E126" s="1"/>
  <c r="F554" i="46" s="1"/>
  <c r="E116" i="43"/>
  <c r="E117" s="1"/>
  <c r="F512" i="46" s="1"/>
  <c r="E107" i="43"/>
  <c r="E108" s="1"/>
  <c r="F468" i="46" s="1"/>
  <c r="E98" i="43"/>
  <c r="E99" s="1"/>
  <c r="F424" i="46" s="1"/>
  <c r="E89" i="43"/>
  <c r="E90" s="1"/>
  <c r="F380" i="46" s="1"/>
  <c r="E80" i="43"/>
  <c r="E81" s="1"/>
  <c r="F336" i="46" s="1"/>
  <c r="E71" i="43"/>
  <c r="E72" s="1"/>
  <c r="F292" i="46" s="1"/>
  <c r="E62" i="43"/>
  <c r="E63" s="1"/>
  <c r="F248" i="46" s="1"/>
  <c r="E52" i="43"/>
  <c r="E53" s="1"/>
  <c r="F204" i="46" s="1"/>
  <c r="E43" i="43"/>
  <c r="E44" s="1"/>
  <c r="F160" i="46" s="1"/>
  <c r="E34" i="43"/>
  <c r="E35" s="1"/>
  <c r="F116" i="46" s="1"/>
  <c r="F70"/>
  <c r="E25" i="43"/>
  <c r="E26" s="1"/>
  <c r="F72" i="46" s="1"/>
  <c r="G979"/>
  <c r="I979" s="1"/>
  <c r="K979" s="1"/>
  <c r="G950" s="1"/>
  <c r="G978"/>
  <c r="I978" s="1"/>
  <c r="K978" s="1"/>
  <c r="G949" s="1"/>
  <c r="G977"/>
  <c r="I977" s="1"/>
  <c r="K977" s="1"/>
  <c r="G948" s="1"/>
  <c r="G935"/>
  <c r="I935" s="1"/>
  <c r="K935" s="1"/>
  <c r="G906" s="1"/>
  <c r="G934"/>
  <c r="I934" s="1"/>
  <c r="K934" s="1"/>
  <c r="G905" s="1"/>
  <c r="G933"/>
  <c r="I933" s="1"/>
  <c r="K933" s="1"/>
  <c r="G904" s="1"/>
  <c r="G891"/>
  <c r="I891" s="1"/>
  <c r="K891" s="1"/>
  <c r="G862" s="1"/>
  <c r="G890"/>
  <c r="I890" s="1"/>
  <c r="K890" s="1"/>
  <c r="G861" s="1"/>
  <c r="G889"/>
  <c r="I889" s="1"/>
  <c r="K889" s="1"/>
  <c r="G860" s="1"/>
  <c r="G847"/>
  <c r="I847" s="1"/>
  <c r="K847" s="1"/>
  <c r="G818" s="1"/>
  <c r="G846"/>
  <c r="I846" s="1"/>
  <c r="K846" s="1"/>
  <c r="G817" s="1"/>
  <c r="G845"/>
  <c r="I845" s="1"/>
  <c r="K845" s="1"/>
  <c r="G816" s="1"/>
  <c r="G803"/>
  <c r="I803" s="1"/>
  <c r="K803" s="1"/>
  <c r="G774" s="1"/>
  <c r="G802"/>
  <c r="I802" s="1"/>
  <c r="K802" s="1"/>
  <c r="G773" s="1"/>
  <c r="G801"/>
  <c r="I801" s="1"/>
  <c r="K801" s="1"/>
  <c r="G772" s="1"/>
  <c r="G759"/>
  <c r="I759" s="1"/>
  <c r="K759" s="1"/>
  <c r="G730" s="1"/>
  <c r="G758"/>
  <c r="I758" s="1"/>
  <c r="K758" s="1"/>
  <c r="G729" s="1"/>
  <c r="G757"/>
  <c r="I757" s="1"/>
  <c r="K757" s="1"/>
  <c r="G728" s="1"/>
  <c r="G715"/>
  <c r="I715" s="1"/>
  <c r="K715" s="1"/>
  <c r="G686" s="1"/>
  <c r="G714"/>
  <c r="I714" s="1"/>
  <c r="K714" s="1"/>
  <c r="G685" s="1"/>
  <c r="G713"/>
  <c r="I713" s="1"/>
  <c r="K713" s="1"/>
  <c r="G684" s="1"/>
  <c r="G671"/>
  <c r="I671" s="1"/>
  <c r="K671" s="1"/>
  <c r="G642" s="1"/>
  <c r="G670"/>
  <c r="I670" s="1"/>
  <c r="K670" s="1"/>
  <c r="G641" s="1"/>
  <c r="G669"/>
  <c r="I669" s="1"/>
  <c r="K669" s="1"/>
  <c r="G640" s="1"/>
  <c r="G627"/>
  <c r="I627" s="1"/>
  <c r="K627" s="1"/>
  <c r="G598" s="1"/>
  <c r="G626"/>
  <c r="I626" s="1"/>
  <c r="K626" s="1"/>
  <c r="G597" s="1"/>
  <c r="G625"/>
  <c r="I625" s="1"/>
  <c r="K625" s="1"/>
  <c r="G596" s="1"/>
  <c r="G583"/>
  <c r="I583" s="1"/>
  <c r="K583" s="1"/>
  <c r="G554" s="1"/>
  <c r="G582"/>
  <c r="I582" s="1"/>
  <c r="K582" s="1"/>
  <c r="G553" s="1"/>
  <c r="G581"/>
  <c r="I581" s="1"/>
  <c r="K581" s="1"/>
  <c r="G552" s="1"/>
  <c r="G539"/>
  <c r="I539" s="1"/>
  <c r="K539" s="1"/>
  <c r="G512" s="1"/>
  <c r="G538"/>
  <c r="I538" s="1"/>
  <c r="K538" s="1"/>
  <c r="G511" s="1"/>
  <c r="G537"/>
  <c r="I537" s="1"/>
  <c r="K537" s="1"/>
  <c r="G510" s="1"/>
  <c r="G497"/>
  <c r="I497" s="1"/>
  <c r="K497" s="1"/>
  <c r="G468" s="1"/>
  <c r="G496"/>
  <c r="I496" s="1"/>
  <c r="K496" s="1"/>
  <c r="G467" s="1"/>
  <c r="G495"/>
  <c r="I495" s="1"/>
  <c r="K495" s="1"/>
  <c r="G466" s="1"/>
  <c r="G453"/>
  <c r="I453" s="1"/>
  <c r="K453" s="1"/>
  <c r="G424" s="1"/>
  <c r="G452"/>
  <c r="I452" s="1"/>
  <c r="K452" s="1"/>
  <c r="G423" s="1"/>
  <c r="G451"/>
  <c r="I451" s="1"/>
  <c r="K451" s="1"/>
  <c r="G422" s="1"/>
  <c r="G409"/>
  <c r="I409" s="1"/>
  <c r="K409" s="1"/>
  <c r="G380" s="1"/>
  <c r="G408"/>
  <c r="I408" s="1"/>
  <c r="K408" s="1"/>
  <c r="G379" s="1"/>
  <c r="G407"/>
  <c r="I407" s="1"/>
  <c r="K407" s="1"/>
  <c r="G378" s="1"/>
  <c r="G365"/>
  <c r="I365" s="1"/>
  <c r="K365" s="1"/>
  <c r="G336" s="1"/>
  <c r="G364"/>
  <c r="I364" s="1"/>
  <c r="K364" s="1"/>
  <c r="G335" s="1"/>
  <c r="G363"/>
  <c r="I363" s="1"/>
  <c r="K363" s="1"/>
  <c r="G334" s="1"/>
  <c r="G321"/>
  <c r="I321" s="1"/>
  <c r="K321" s="1"/>
  <c r="G292" s="1"/>
  <c r="G320"/>
  <c r="I320" s="1"/>
  <c r="K320" s="1"/>
  <c r="G291" s="1"/>
  <c r="G319"/>
  <c r="I319" s="1"/>
  <c r="K319" s="1"/>
  <c r="G290" s="1"/>
  <c r="G277"/>
  <c r="I277" s="1"/>
  <c r="K277" s="1"/>
  <c r="G248" s="1"/>
  <c r="G276"/>
  <c r="I276" s="1"/>
  <c r="K276" s="1"/>
  <c r="G247" s="1"/>
  <c r="G275"/>
  <c r="I275" s="1"/>
  <c r="K275" s="1"/>
  <c r="G246" s="1"/>
  <c r="G233"/>
  <c r="I233" s="1"/>
  <c r="K233" s="1"/>
  <c r="G204" s="1"/>
  <c r="G232"/>
  <c r="I232" s="1"/>
  <c r="K232" s="1"/>
  <c r="G203" s="1"/>
  <c r="G231"/>
  <c r="I231" s="1"/>
  <c r="K231" s="1"/>
  <c r="G202" s="1"/>
  <c r="G189"/>
  <c r="I189" s="1"/>
  <c r="K189" s="1"/>
  <c r="G160" s="1"/>
  <c r="G188"/>
  <c r="I188" s="1"/>
  <c r="K188" s="1"/>
  <c r="G159" s="1"/>
  <c r="G187"/>
  <c r="I187" s="1"/>
  <c r="K187" s="1"/>
  <c r="G158" s="1"/>
  <c r="G145"/>
  <c r="I145" s="1"/>
  <c r="K145" s="1"/>
  <c r="G116" s="1"/>
  <c r="G144"/>
  <c r="I144" s="1"/>
  <c r="K144" s="1"/>
  <c r="G115" s="1"/>
  <c r="G143"/>
  <c r="I143" s="1"/>
  <c r="K143" s="1"/>
  <c r="G114" s="1"/>
  <c r="G101"/>
  <c r="I101" s="1"/>
  <c r="K101" s="1"/>
  <c r="G72" s="1"/>
  <c r="G100"/>
  <c r="I100" s="1"/>
  <c r="K100" s="1"/>
  <c r="G71" s="1"/>
  <c r="G99"/>
  <c r="I99" s="1"/>
  <c r="K99" s="1"/>
  <c r="G70" s="1"/>
  <c r="G57"/>
  <c r="I57" s="1"/>
  <c r="K57" s="1"/>
  <c r="G28" s="1"/>
  <c r="G56"/>
  <c r="I56" s="1"/>
  <c r="K56" s="1"/>
  <c r="G27" s="1"/>
  <c r="G55"/>
  <c r="I55" s="1"/>
  <c r="K55" s="1"/>
  <c r="G26" s="1"/>
  <c r="F26"/>
  <c r="D950"/>
  <c r="C950"/>
  <c r="D949"/>
  <c r="C949"/>
  <c r="D948"/>
  <c r="C948"/>
  <c r="D906"/>
  <c r="C906"/>
  <c r="D905"/>
  <c r="C905"/>
  <c r="D904"/>
  <c r="C904"/>
  <c r="D862"/>
  <c r="C862"/>
  <c r="D861"/>
  <c r="C861"/>
  <c r="D860"/>
  <c r="C860"/>
  <c r="D818"/>
  <c r="C818"/>
  <c r="D817"/>
  <c r="C817"/>
  <c r="D816"/>
  <c r="C816"/>
  <c r="D774"/>
  <c r="C774"/>
  <c r="D773"/>
  <c r="C773"/>
  <c r="D772"/>
  <c r="C772"/>
  <c r="D730"/>
  <c r="C730"/>
  <c r="D729"/>
  <c r="C729"/>
  <c r="D728"/>
  <c r="C728"/>
  <c r="D686"/>
  <c r="C686"/>
  <c r="D685"/>
  <c r="C685"/>
  <c r="D684"/>
  <c r="C684"/>
  <c r="D642"/>
  <c r="C642"/>
  <c r="D641"/>
  <c r="C641"/>
  <c r="D640"/>
  <c r="C640"/>
  <c r="D598"/>
  <c r="C598"/>
  <c r="D597"/>
  <c r="C597"/>
  <c r="D596"/>
  <c r="C596"/>
  <c r="D554"/>
  <c r="C554"/>
  <c r="D553"/>
  <c r="C553"/>
  <c r="D552"/>
  <c r="C552"/>
  <c r="D512"/>
  <c r="C512"/>
  <c r="D511"/>
  <c r="C511"/>
  <c r="D510"/>
  <c r="C510"/>
  <c r="D468"/>
  <c r="C468"/>
  <c r="D467"/>
  <c r="C467"/>
  <c r="D466"/>
  <c r="C466"/>
  <c r="H439"/>
  <c r="H431"/>
  <c r="D424"/>
  <c r="C424"/>
  <c r="D423"/>
  <c r="C423"/>
  <c r="D422"/>
  <c r="C422"/>
  <c r="D380"/>
  <c r="C380"/>
  <c r="D379"/>
  <c r="C379"/>
  <c r="D378"/>
  <c r="C378"/>
  <c r="H351"/>
  <c r="H343"/>
  <c r="D336"/>
  <c r="C336"/>
  <c r="D335"/>
  <c r="C335"/>
  <c r="D334"/>
  <c r="C334"/>
  <c r="H307"/>
  <c r="H299"/>
  <c r="D292"/>
  <c r="C292"/>
  <c r="D291"/>
  <c r="C291"/>
  <c r="D290"/>
  <c r="C290"/>
  <c r="H263"/>
  <c r="H255"/>
  <c r="D248"/>
  <c r="C248"/>
  <c r="D247"/>
  <c r="C247"/>
  <c r="D246"/>
  <c r="C246"/>
  <c r="H219"/>
  <c r="H211"/>
  <c r="D204"/>
  <c r="C204"/>
  <c r="D203"/>
  <c r="C203"/>
  <c r="D202"/>
  <c r="C202"/>
  <c r="H175"/>
  <c r="H167"/>
  <c r="D160"/>
  <c r="C160"/>
  <c r="D159"/>
  <c r="C159"/>
  <c r="D158"/>
  <c r="C158"/>
  <c r="H131"/>
  <c r="H123"/>
  <c r="D116"/>
  <c r="C116"/>
  <c r="D115"/>
  <c r="C115"/>
  <c r="D114"/>
  <c r="C114"/>
  <c r="H87"/>
  <c r="H79"/>
  <c r="D72"/>
  <c r="C72"/>
  <c r="D71"/>
  <c r="C71"/>
  <c r="D70"/>
  <c r="C70"/>
  <c r="H43"/>
  <c r="H35"/>
  <c r="D28"/>
  <c r="C28"/>
  <c r="D27"/>
  <c r="C27"/>
  <c r="D26"/>
  <c r="C26"/>
  <c r="E16" i="43"/>
  <c r="F27" i="46" s="1"/>
  <c r="F949" l="1"/>
  <c r="H949" s="1"/>
  <c r="F905"/>
  <c r="H905" s="1"/>
  <c r="F467"/>
  <c r="H467" s="1"/>
  <c r="F641"/>
  <c r="H641" s="1"/>
  <c r="F597"/>
  <c r="H597" s="1"/>
  <c r="F511"/>
  <c r="H511" s="1"/>
  <c r="F335"/>
  <c r="H335" s="1"/>
  <c r="F291"/>
  <c r="H291" s="1"/>
  <c r="F861"/>
  <c r="H861" s="1"/>
  <c r="F553"/>
  <c r="H553" s="1"/>
  <c r="F817"/>
  <c r="H817" s="1"/>
  <c r="F773"/>
  <c r="H773" s="1"/>
  <c r="F423"/>
  <c r="H423" s="1"/>
  <c r="F729"/>
  <c r="H729" s="1"/>
  <c r="F685"/>
  <c r="H685" s="1"/>
  <c r="F379"/>
  <c r="H379" s="1"/>
  <c r="F247"/>
  <c r="H247" s="1"/>
  <c r="F203"/>
  <c r="H203" s="1"/>
  <c r="F159"/>
  <c r="H159" s="1"/>
  <c r="F115"/>
  <c r="H115" s="1"/>
  <c r="F71"/>
  <c r="H71" s="1"/>
  <c r="H380"/>
  <c r="E17" i="43"/>
  <c r="F28" i="46" s="1"/>
  <c r="H28" s="1"/>
  <c r="H292"/>
  <c r="H424"/>
  <c r="H336"/>
  <c r="H818"/>
  <c r="H862"/>
  <c r="H774"/>
  <c r="H248"/>
  <c r="H204"/>
  <c r="H468"/>
  <c r="H950"/>
  <c r="H554"/>
  <c r="H772"/>
  <c r="H906"/>
  <c r="H904"/>
  <c r="H596"/>
  <c r="H512"/>
  <c r="H948"/>
  <c r="H598"/>
  <c r="H160"/>
  <c r="H642"/>
  <c r="H686"/>
  <c r="H730"/>
  <c r="H860"/>
  <c r="H816"/>
  <c r="H728"/>
  <c r="H684"/>
  <c r="H640"/>
  <c r="H552"/>
  <c r="H510"/>
  <c r="H466"/>
  <c r="H422"/>
  <c r="H378"/>
  <c r="H334"/>
  <c r="H290"/>
  <c r="H246"/>
  <c r="H202"/>
  <c r="H158"/>
  <c r="H116"/>
  <c r="H27"/>
  <c r="H114"/>
  <c r="H72"/>
  <c r="H70"/>
  <c r="H26"/>
  <c r="G17" i="41" l="1"/>
  <c r="G18" s="1"/>
  <c r="I23" s="1"/>
  <c r="J23" l="1"/>
  <c r="M23" s="1"/>
  <c r="I24"/>
  <c r="I904" i="46" l="1"/>
  <c r="I552"/>
  <c r="I202"/>
  <c r="I422"/>
  <c r="I378"/>
  <c r="I684"/>
  <c r="I290"/>
  <c r="I246"/>
  <c r="I860"/>
  <c r="I510"/>
  <c r="I158"/>
  <c r="I728"/>
  <c r="I640"/>
  <c r="I948"/>
  <c r="I816"/>
  <c r="I466"/>
  <c r="I114"/>
  <c r="I772"/>
  <c r="I70"/>
  <c r="I26"/>
  <c r="I334"/>
  <c r="I596"/>
  <c r="J24" i="41"/>
  <c r="M24" s="1"/>
  <c r="I825" i="46" l="1"/>
  <c r="J825" s="1"/>
  <c r="J828" s="1"/>
  <c r="I649"/>
  <c r="J649" s="1"/>
  <c r="J652" s="1"/>
  <c r="I475"/>
  <c r="J475" s="1"/>
  <c r="J478" s="1"/>
  <c r="I833"/>
  <c r="J833" s="1"/>
  <c r="J836" s="1"/>
  <c r="I657"/>
  <c r="J657" s="1"/>
  <c r="J660" s="1"/>
  <c r="I483"/>
  <c r="J483" s="1"/>
  <c r="J486" s="1"/>
  <c r="I869"/>
  <c r="J869" s="1"/>
  <c r="J872" s="1"/>
  <c r="I693"/>
  <c r="J693" s="1"/>
  <c r="J696" s="1"/>
  <c r="I517"/>
  <c r="J517" s="1"/>
  <c r="J520" s="1"/>
  <c r="I877"/>
  <c r="J877" s="1"/>
  <c r="J880" s="1"/>
  <c r="I701"/>
  <c r="J701" s="1"/>
  <c r="J704" s="1"/>
  <c r="I525"/>
  <c r="J525" s="1"/>
  <c r="J528" s="1"/>
  <c r="I561"/>
  <c r="J561" s="1"/>
  <c r="J564" s="1"/>
  <c r="I737"/>
  <c r="J737" s="1"/>
  <c r="J740" s="1"/>
  <c r="I781"/>
  <c r="J781" s="1"/>
  <c r="J784" s="1"/>
  <c r="I789"/>
  <c r="J789" s="1"/>
  <c r="J792" s="1"/>
  <c r="I957"/>
  <c r="J957" s="1"/>
  <c r="J960" s="1"/>
  <c r="I913"/>
  <c r="J913" s="1"/>
  <c r="J916" s="1"/>
  <c r="I921"/>
  <c r="J921" s="1"/>
  <c r="J924" s="1"/>
  <c r="I745"/>
  <c r="J745" s="1"/>
  <c r="J748" s="1"/>
  <c r="I569"/>
  <c r="J569" s="1"/>
  <c r="J572" s="1"/>
  <c r="I387"/>
  <c r="J387" s="1"/>
  <c r="J390" s="1"/>
  <c r="I965"/>
  <c r="J965" s="1"/>
  <c r="J968" s="1"/>
  <c r="I605"/>
  <c r="J605" s="1"/>
  <c r="J608" s="1"/>
  <c r="I613"/>
  <c r="J613" s="1"/>
  <c r="J616" s="1"/>
  <c r="I395"/>
  <c r="J395" s="1"/>
  <c r="J398" s="1"/>
  <c r="I343"/>
  <c r="J343" s="1"/>
  <c r="J346" s="1"/>
  <c r="I167"/>
  <c r="J167" s="1"/>
  <c r="J170" s="1"/>
  <c r="I263"/>
  <c r="J263" s="1"/>
  <c r="J266" s="1"/>
  <c r="I87"/>
  <c r="J87" s="1"/>
  <c r="J90" s="1"/>
  <c r="I79"/>
  <c r="J79" s="1"/>
  <c r="J82" s="1"/>
  <c r="I175"/>
  <c r="J175" s="1"/>
  <c r="J178" s="1"/>
  <c r="I307"/>
  <c r="J307" s="1"/>
  <c r="J310" s="1"/>
  <c r="I131"/>
  <c r="J131" s="1"/>
  <c r="J134" s="1"/>
  <c r="I431"/>
  <c r="J431" s="1"/>
  <c r="J434" s="1"/>
  <c r="I43"/>
  <c r="J43" s="1"/>
  <c r="J46" s="1"/>
  <c r="I211"/>
  <c r="J211" s="1"/>
  <c r="J214" s="1"/>
  <c r="I299"/>
  <c r="J299" s="1"/>
  <c r="J302" s="1"/>
  <c r="I123"/>
  <c r="J123" s="1"/>
  <c r="J126" s="1"/>
  <c r="I439"/>
  <c r="J439" s="1"/>
  <c r="J442" s="1"/>
  <c r="I255"/>
  <c r="J255" s="1"/>
  <c r="J258" s="1"/>
  <c r="I219"/>
  <c r="J219" s="1"/>
  <c r="J222" s="1"/>
  <c r="I35"/>
  <c r="J35" s="1"/>
  <c r="J38" s="1"/>
  <c r="I351"/>
  <c r="J351" s="1"/>
  <c r="J354" s="1"/>
  <c r="I27"/>
  <c r="J26"/>
  <c r="I467"/>
  <c r="J466"/>
  <c r="I247"/>
  <c r="J246"/>
  <c r="I817"/>
  <c r="J816"/>
  <c r="I291"/>
  <c r="J290"/>
  <c r="I597"/>
  <c r="J596"/>
  <c r="I949"/>
  <c r="J948"/>
  <c r="I685"/>
  <c r="J684"/>
  <c r="I335"/>
  <c r="J334"/>
  <c r="I641"/>
  <c r="J640"/>
  <c r="I379"/>
  <c r="J378"/>
  <c r="I729"/>
  <c r="J728"/>
  <c r="I423"/>
  <c r="J422"/>
  <c r="I71"/>
  <c r="J70"/>
  <c r="I159"/>
  <c r="J158"/>
  <c r="I203"/>
  <c r="J202"/>
  <c r="I773"/>
  <c r="J772"/>
  <c r="I511"/>
  <c r="J510"/>
  <c r="I553"/>
  <c r="J552"/>
  <c r="I115"/>
  <c r="J114"/>
  <c r="I861"/>
  <c r="J860"/>
  <c r="I905"/>
  <c r="J904"/>
  <c r="I72" l="1"/>
  <c r="J72" s="1"/>
  <c r="J71"/>
  <c r="I424"/>
  <c r="J424" s="1"/>
  <c r="J423"/>
  <c r="I28"/>
  <c r="J28" s="1"/>
  <c r="J27"/>
  <c r="I686"/>
  <c r="J686" s="1"/>
  <c r="J685"/>
  <c r="I512"/>
  <c r="J512" s="1"/>
  <c r="J511"/>
  <c r="I642"/>
  <c r="J642" s="1"/>
  <c r="J641"/>
  <c r="I468"/>
  <c r="J468" s="1"/>
  <c r="J467"/>
  <c r="I862"/>
  <c r="J862" s="1"/>
  <c r="J861"/>
  <c r="I336"/>
  <c r="J336" s="1"/>
  <c r="J335"/>
  <c r="I116"/>
  <c r="J116" s="1"/>
  <c r="J115"/>
  <c r="I730"/>
  <c r="J730" s="1"/>
  <c r="J729"/>
  <c r="I906"/>
  <c r="J906" s="1"/>
  <c r="J905"/>
  <c r="I598"/>
  <c r="J598" s="1"/>
  <c r="J597"/>
  <c r="I774"/>
  <c r="J774" s="1"/>
  <c r="J773"/>
  <c r="I292"/>
  <c r="J292" s="1"/>
  <c r="J291"/>
  <c r="I204"/>
  <c r="J204" s="1"/>
  <c r="J203"/>
  <c r="I818"/>
  <c r="J818" s="1"/>
  <c r="J817"/>
  <c r="I554"/>
  <c r="J554" s="1"/>
  <c r="J553"/>
  <c r="I160"/>
  <c r="J160" s="1"/>
  <c r="J159"/>
  <c r="I380"/>
  <c r="J380" s="1"/>
  <c r="J379"/>
  <c r="I950"/>
  <c r="J950" s="1"/>
  <c r="J949"/>
  <c r="I248"/>
  <c r="J248" s="1"/>
  <c r="J247"/>
  <c r="J118" l="1"/>
  <c r="K136" s="1"/>
  <c r="G15" i="47" s="1"/>
  <c r="H15" s="1"/>
  <c r="J338" i="46"/>
  <c r="K356" s="1"/>
  <c r="G20" i="47" s="1"/>
  <c r="H20" s="1"/>
  <c r="J732" i="46"/>
  <c r="K750" s="1"/>
  <c r="G29" i="47" s="1"/>
  <c r="H29" s="1"/>
  <c r="J426" i="46"/>
  <c r="K444" s="1"/>
  <c r="G22" i="47" s="1"/>
  <c r="H22" s="1"/>
  <c r="J688" i="46"/>
  <c r="K706" s="1"/>
  <c r="G28" i="47" s="1"/>
  <c r="H28" s="1"/>
  <c r="J820" i="46"/>
  <c r="K838" s="1"/>
  <c r="G31" i="47" s="1"/>
  <c r="H31" s="1"/>
  <c r="J250" i="46"/>
  <c r="K268" s="1"/>
  <c r="G18" i="47" s="1"/>
  <c r="H18" s="1"/>
  <c r="J776" i="46"/>
  <c r="K794" s="1"/>
  <c r="G30" i="47" s="1"/>
  <c r="H30" s="1"/>
  <c r="J644" i="46"/>
  <c r="K662" s="1"/>
  <c r="G27" i="47" s="1"/>
  <c r="H27" s="1"/>
  <c r="J470" i="46"/>
  <c r="K488" s="1"/>
  <c r="G23" i="47" s="1"/>
  <c r="H23" s="1"/>
  <c r="J556" i="46"/>
  <c r="K574" s="1"/>
  <c r="G25" i="47" s="1"/>
  <c r="H25" s="1"/>
  <c r="J382" i="46"/>
  <c r="K400" s="1"/>
  <c r="G21" i="47" s="1"/>
  <c r="H21" s="1"/>
  <c r="J864" i="46"/>
  <c r="K882" s="1"/>
  <c r="G32" i="47" s="1"/>
  <c r="H32" s="1"/>
  <c r="J514" i="46"/>
  <c r="K530" s="1"/>
  <c r="G24" i="47" s="1"/>
  <c r="H24" s="1"/>
  <c r="J74" i="46"/>
  <c r="K92" s="1"/>
  <c r="G14" i="47" s="1"/>
  <c r="H14" s="1"/>
  <c r="J162" i="46"/>
  <c r="K180" s="1"/>
  <c r="G16" i="47" s="1"/>
  <c r="H16" s="1"/>
  <c r="J206" i="46"/>
  <c r="K224" s="1"/>
  <c r="G17" i="47" s="1"/>
  <c r="H17" s="1"/>
  <c r="J908" i="46"/>
  <c r="K926" s="1"/>
  <c r="G33" i="47" s="1"/>
  <c r="H33" s="1"/>
  <c r="J600" i="46"/>
  <c r="K618" s="1"/>
  <c r="G26" i="47" s="1"/>
  <c r="H26" s="1"/>
  <c r="J30" i="46"/>
  <c r="K48" s="1"/>
  <c r="G13" i="47" s="1"/>
  <c r="H13" s="1"/>
  <c r="J952" i="46"/>
  <c r="K970" s="1"/>
  <c r="G34" i="47" s="1"/>
  <c r="H34" s="1"/>
  <c r="J294" i="46"/>
  <c r="K312" s="1"/>
  <c r="G19" i="47" s="1"/>
  <c r="H19" s="1"/>
  <c r="H35" l="1"/>
</calcChain>
</file>

<file path=xl/sharedStrings.xml><?xml version="1.0" encoding="utf-8"?>
<sst xmlns="http://schemas.openxmlformats.org/spreadsheetml/2006/main" count="3517" uniqueCount="273">
  <si>
    <t>ITEM</t>
  </si>
  <si>
    <t>%</t>
  </si>
  <si>
    <t>PIS</t>
  </si>
  <si>
    <t>COFINS</t>
  </si>
  <si>
    <t>RESUMO DO CÁLCULO DO FATOR "K"</t>
  </si>
  <si>
    <t>(80% de 1,65%)</t>
  </si>
  <si>
    <t>Cargo</t>
  </si>
  <si>
    <t>Descrição</t>
  </si>
  <si>
    <t>1.1</t>
  </si>
  <si>
    <t>1.2</t>
  </si>
  <si>
    <t>1.3</t>
  </si>
  <si>
    <t>Preço (R$)</t>
  </si>
  <si>
    <t>Categoria</t>
  </si>
  <si>
    <t>Recomendação TCU: Redução de 20% da alíquota do PIS e COFINS</t>
  </si>
  <si>
    <t>(80% de 7,60%)</t>
  </si>
  <si>
    <t>Fator K</t>
  </si>
  <si>
    <t>Observações:</t>
  </si>
  <si>
    <t>Item 1</t>
  </si>
  <si>
    <t>Item 2</t>
  </si>
  <si>
    <t>Item 3</t>
  </si>
  <si>
    <t>Total do Item 2:</t>
  </si>
  <si>
    <t>Total do Item 1:</t>
  </si>
  <si>
    <t>Total do Item 3:</t>
  </si>
  <si>
    <t>Código SINAPI</t>
  </si>
  <si>
    <t xml:space="preserve">Fonte </t>
  </si>
  <si>
    <t>Item</t>
  </si>
  <si>
    <t>unid.</t>
  </si>
  <si>
    <t>Custo/mês com Leis Sociais (R$)</t>
  </si>
  <si>
    <t>TOTAL DO ORÇAMENTO (R$):</t>
  </si>
  <si>
    <t>A</t>
  </si>
  <si>
    <t>B</t>
  </si>
  <si>
    <t>Código SINAPI Insumos</t>
  </si>
  <si>
    <t>3 - O Custo/Hora (R$) do profissional é o mesmo para mensalistas e horistas. A diferenciação do custo de contratação se dá mediante a aplicação dos Encargos Sociais corespondentes a modalidade adotada, ou seja, mnsalista ou horista.</t>
  </si>
  <si>
    <t>UNID.</t>
  </si>
  <si>
    <t>Mês</t>
  </si>
  <si>
    <t>Profissionais</t>
  </si>
  <si>
    <t>C</t>
  </si>
  <si>
    <t>Custo Total (R$)</t>
  </si>
  <si>
    <t>Unid.</t>
  </si>
  <si>
    <t>Quant.</t>
  </si>
  <si>
    <t>Serviços de Apoio Técnico</t>
  </si>
  <si>
    <t>Custo horário (R$)</t>
  </si>
  <si>
    <t>Horas de Trabalho Semanais</t>
  </si>
  <si>
    <t>Anotação de Responsabilidade Técnica - ART</t>
  </si>
  <si>
    <t>Custo Unit.</t>
  </si>
  <si>
    <t>Mercado</t>
  </si>
  <si>
    <t>Plotagem Prancha A0</t>
  </si>
  <si>
    <t>Engenheiro Eletricista (44 horas semanais)</t>
  </si>
  <si>
    <t>Engenheiro Eletricista (44 horas)</t>
  </si>
  <si>
    <t>Desenhista projetista (44 horas)</t>
  </si>
  <si>
    <t>Auxiliar Técnico/Assistente de Engenharia (44 horas)</t>
  </si>
  <si>
    <t>K1  - Encargos Sociais (ES)</t>
  </si>
  <si>
    <t>K4 - Tributos</t>
  </si>
  <si>
    <t>Fórmulas</t>
  </si>
  <si>
    <t>K = (1+K1+K2)(1+K3)(1+K4)</t>
  </si>
  <si>
    <t>Resultados</t>
  </si>
  <si>
    <t>TRDE</t>
  </si>
  <si>
    <t>TRDE = (1+K3)(1+K4)</t>
  </si>
  <si>
    <t>N/A</t>
  </si>
  <si>
    <t>K3 - Remuneração Bruta da Empresa</t>
  </si>
  <si>
    <t>Despesas Fiscais (DF)</t>
  </si>
  <si>
    <t>Itens que compõem as Despesas Fiscais (DF)</t>
  </si>
  <si>
    <t>3 - Remuneração bruta da Empresa: Estimado em 10% pelo Tribunal de Contas da União - TCU (fl. 99 da publicação Orientações Para Elaboração de Planilhas Orçamentárias de Obras Públicas - Edição 2014).</t>
  </si>
  <si>
    <t>4 - Despesas Fiscais (DF): 3,5% de ISSQN em Recife/PE. PIS e COFINS considerando 20% de compensação nas tarifas cheias (7,6% e 1,65%) no regime de incidência não-cumulativa. A redução do PIS e do CONFINS é recomendada pelo Tribunal de Contas da União - TCU (fls. 104 e 105 da publicação Orientações Para a Elaboração de Planlilhas Orçamentárias de Obras Públicas - Edição de 2014). As empresas proponentes deverão ajustar os percentuais de PIS e de COFINS a suas reais situações tributárias.</t>
  </si>
  <si>
    <t>2 - Administração Central: O percentual aceito pelo Tribunal de Contas da União - TCU para as Despesas relativas à Administração Central, também denominadas Overhead, deve estar situado na faixa de 17% a 20% (Acórdão Nº 508/2018 - TCU).</t>
  </si>
  <si>
    <t>6 - Modelagem  baseada na publicação do TCU Orientações Para Elaboração de Planilhas Orçamentárias de Obras Públicas - Edição 2014 (fls. 97/101).</t>
  </si>
  <si>
    <t>Mão de Obra</t>
  </si>
  <si>
    <t>K2 - Adminstração Central (Overhead)</t>
  </si>
  <si>
    <t xml:space="preserve">I </t>
  </si>
  <si>
    <t>TOTAL (I)</t>
  </si>
  <si>
    <t>DF =  (1/(1-I)-1)*100</t>
  </si>
  <si>
    <t>2.1</t>
  </si>
  <si>
    <t>Custos Operacionais e Administrativos Locais (Despesas Diretas)</t>
  </si>
  <si>
    <t>3.1</t>
  </si>
  <si>
    <t>1 - Preço de Venda (PV) = (CD salários x K) + (CD outros x TRDE), sendo TRDE a Taxa de Ressarcimento de Despesas e Encargos.</t>
  </si>
  <si>
    <t>5- Encargos sociais: SINAPI/PE - sem desoneração, mão de obra mensalista - percentual de 69,92%  incidentes sobre a mão de obra.</t>
  </si>
  <si>
    <t>Referência: SINAPI - Paraíba - Maio/2023</t>
  </si>
  <si>
    <t>Encargos Sociais para mensalistas na PB:</t>
  </si>
  <si>
    <t>CÁLCULO DO CUSTO COM SALÁRIOS DOS PROFISSIONAIS MENSALISTAS - INSUMOS SINAPI: Maio/2023</t>
  </si>
  <si>
    <t>2 - De acordo com a metodologia do SENAENCO, para o Fator K1 já é considerado em sua composição os Encargos e Benefícios Sociais (ES) de profissionais mensalistas (72,61%). Logo, para que os Encargos Sociais não sejam cobrados em duplicidade, deverão ser eliminados dos insumos de mão de obra mensalista do SINAPI, onde estão inclusos também no percentual de 72,61%.</t>
  </si>
  <si>
    <t>4 - Base SINAPI referência Maio/2023</t>
  </si>
  <si>
    <t>CREA - PB</t>
  </si>
  <si>
    <t>1 - O custo do salário mensal das diversas categorias profissionais é informado no SINAPI com a inclusão dos Encargos Sociais. No caso específico, estão inclusos Encargos Sociais para Paraíba de profissionais mensalistas, com folha de pagamento não desonerada.</t>
  </si>
  <si>
    <t>Desenhista Projetista (44 horas)</t>
  </si>
  <si>
    <t>LEVANTAMENTO CADASTRAL E ATUALIZAÇÃO DE PROJETOS ARQUITETÔNICOS</t>
  </si>
  <si>
    <t>ARQUITETURA</t>
  </si>
  <si>
    <t>PAISAGISMO</t>
  </si>
  <si>
    <t>SINALIZAÇÃO E IDENTIDADE VISUAL</t>
  </si>
  <si>
    <t>ACESSIBILIDADE</t>
  </si>
  <si>
    <t>MAQUETE ELETRÔNICA</t>
  </si>
  <si>
    <t>FUNDAÇÃO</t>
  </si>
  <si>
    <t>ESTRUTURA</t>
  </si>
  <si>
    <t>INSTALAÇÕES ELÉTRICAS PREDIAIS</t>
  </si>
  <si>
    <t>REDE ESTRUTURADA DE TELEFONIA E LÓGICA</t>
  </si>
  <si>
    <t>SISTEMAS PREDIAIS DE CLIMATIZAÇÃO</t>
  </si>
  <si>
    <t>FACHADAS PREDIAIS</t>
  </si>
  <si>
    <t>SUBESTAÇÃO DE ENERGIA ELÉTRICA E DE GERADOR</t>
  </si>
  <si>
    <t>IMPERMEABILIZAÇÃO</t>
  </si>
  <si>
    <t>PAVIMENTAÇÃO</t>
  </si>
  <si>
    <t>ELEVADOR</t>
  </si>
  <si>
    <t>SPDA</t>
  </si>
  <si>
    <t>MINIGERAÇÃO FOTOVOLTAICA</t>
  </si>
  <si>
    <t>ISSQN (João Pessoa/PB)</t>
  </si>
  <si>
    <t>Engenheiro Civil Senior (44 horas)</t>
  </si>
  <si>
    <t>Arquiteto Senior (44 horas)</t>
  </si>
  <si>
    <t>Arquiteto Sênior (44 horas semanais)</t>
  </si>
  <si>
    <t>Engenheiro Civil (44 horas semanais)</t>
  </si>
  <si>
    <t>Engenheiro Mecânico (44 horas semanais)</t>
  </si>
  <si>
    <t>Engenheiro Mecânico Senior (44 horas)</t>
  </si>
  <si>
    <t>PLANILHA DE PREÇOS ESTIMADO - POR M² DE ESTUDOS E PROJETOS DE ARQUITETURA E ENGENHARIA</t>
  </si>
  <si>
    <t>QUANT./M²</t>
  </si>
  <si>
    <t>Custo/  mês</t>
  </si>
  <si>
    <t>Quant./    M²</t>
  </si>
  <si>
    <t>Anotação de Responsabilidade Técnica - ART/RRT</t>
  </si>
  <si>
    <t>Plotagem Prancha</t>
  </si>
  <si>
    <t>Custo</t>
  </si>
  <si>
    <t>Custo por M²</t>
  </si>
  <si>
    <t>Custo por M² (R$)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</si>
  <si>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ARQUITETÔNICO</t>
    </r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</si>
  <si>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LEVANTAMENTO CADASTRAL E ATUALIZAÇÃO DE PROJETO ARQUITETÔNICO</t>
    </r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</si>
  <si>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PAISAGISMO</t>
    </r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</si>
  <si>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PROJETOS DE SINALIZAÇÃO E IDENTIDADE VISUAL</t>
    </r>
  </si>
  <si>
    <t>Custo/ mês</t>
  </si>
  <si>
    <t>Custo/ mês sem Leis Sociais (R$)</t>
  </si>
  <si>
    <t>Preço por M² (R$)</t>
  </si>
  <si>
    <t>Quant./  M²</t>
  </si>
  <si>
    <t>Quant./   M²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</si>
  <si>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PROJETOS DE ACESSIBILIDADE</t>
    </r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</si>
  <si>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MAQUETE ELETRÔNICA</t>
    </r>
  </si>
  <si>
    <r>
      <rPr>
        <b/>
        <sz val="12"/>
        <color rgb="FF0000CC"/>
        <rFont val="Arial"/>
        <family val="2"/>
      </rPr>
      <t>ITEM 04</t>
    </r>
    <r>
      <rPr>
        <b/>
        <sz val="12"/>
        <color theme="1"/>
        <rFont val="Arial"/>
        <family val="2"/>
      </rPr>
      <t xml:space="preserve"> - SERVIÇOS DE ARQUITETURA CONSULTIVA PARA ELABORAÇÃO </t>
    </r>
    <r>
      <rPr>
        <b/>
        <sz val="12"/>
        <rFont val="Arial"/>
        <family val="2"/>
      </rPr>
      <t>DE PROJETO DE SINALIZAÇÃO E IDENTIDADE VISUAL -</t>
    </r>
    <r>
      <rPr>
        <b/>
        <sz val="12"/>
        <color rgb="FF0000CC"/>
        <rFont val="Arial"/>
        <family val="2"/>
      </rPr>
      <t xml:space="preserve"> POR M² DE ÁREA</t>
    </r>
  </si>
  <si>
    <r>
      <rPr>
        <b/>
        <sz val="12"/>
        <color rgb="FF0000CC"/>
        <rFont val="Arial"/>
        <family val="2"/>
      </rPr>
      <t>ITEM 05</t>
    </r>
    <r>
      <rPr>
        <b/>
        <sz val="12"/>
        <color theme="1"/>
        <rFont val="Arial"/>
        <family val="2"/>
      </rPr>
      <t xml:space="preserve"> - CONTRATAÇÃO DE ARQUITETURA CONSULTIVA PARA ELABORAÇÃO DE PROJETO DE ACESSIBILIDADE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</si>
  <si>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06</t>
    </r>
    <r>
      <rPr>
        <b/>
        <sz val="12"/>
        <color theme="1"/>
        <rFont val="Arial"/>
        <family val="2"/>
      </rPr>
      <t xml:space="preserve"> - SERVIÇOS DE ARQUITETURA CONSULTIVA PARA ELABORAÇÃO DE MAQUETE ELETRÔNICA - </t>
    </r>
    <r>
      <rPr>
        <b/>
        <sz val="12"/>
        <color rgb="FF0000CC"/>
        <rFont val="Arial"/>
        <family val="2"/>
      </rPr>
      <t>POR M² DE ÁREA</t>
    </r>
  </si>
  <si>
    <t>ITEM 01</t>
  </si>
  <si>
    <t>ITEM 02</t>
  </si>
  <si>
    <t>ITEM 03</t>
  </si>
  <si>
    <t>ITEM 04</t>
  </si>
  <si>
    <t>ITEM 05</t>
  </si>
  <si>
    <t>ITEM 06</t>
  </si>
  <si>
    <t>ITEM 07</t>
  </si>
  <si>
    <r>
      <t>PROFISSIONAIS QUE ATUARÃO NA ELABORAÇÃO DE</t>
    </r>
    <r>
      <rPr>
        <b/>
        <sz val="10"/>
        <color rgb="FF0000CC"/>
        <rFont val="Arial"/>
        <family val="2"/>
      </rPr>
      <t xml:space="preserve"> PROJETO DE FUNDAÇÕES</t>
    </r>
  </si>
  <si>
    <r>
      <rPr>
        <b/>
        <sz val="11"/>
        <color rgb="FF0000CC"/>
        <rFont val="Arial"/>
        <family val="2"/>
      </rPr>
      <t xml:space="preserve">ITEM 01 </t>
    </r>
    <r>
      <rPr>
        <b/>
        <sz val="11"/>
        <color theme="1"/>
        <rFont val="Arial"/>
        <family val="2"/>
      </rPr>
      <t xml:space="preserve">- SERVIÇOS DE LEVANTAMENTO CADASTRAL E ATUALIZAÇÃO DE PROJETOS ARQUITETÔNICOS - </t>
    </r>
    <r>
      <rPr>
        <b/>
        <sz val="11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</si>
  <si>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02</t>
    </r>
    <r>
      <rPr>
        <b/>
        <sz val="12"/>
        <color theme="1"/>
        <rFont val="Arial"/>
        <family val="2"/>
      </rPr>
      <t xml:space="preserve"> - SERVIÇOS DE ARQUITETURA CONSULTIVA/PROJETO PARA ELABORAÇÃO DE PROJETOS ARQUITETÔNICOS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</si>
  <si>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03</t>
    </r>
    <r>
      <rPr>
        <b/>
        <sz val="12"/>
        <color theme="1"/>
        <rFont val="Arial"/>
        <family val="2"/>
      </rPr>
      <t xml:space="preserve"> - SERVIÇOS DE ARQUITETURA CONSULTIVA PARA ELABORAÇÃO DE ESTUDOS E PROJETO DE PAISAGISMO - </t>
    </r>
    <r>
      <rPr>
        <b/>
        <sz val="12"/>
        <color rgb="FF0000CC"/>
        <rFont val="Arial"/>
        <family val="2"/>
      </rPr>
      <t>POR M² DE ÁREA</t>
    </r>
  </si>
  <si>
    <t>Custopor M² (R$)</t>
  </si>
  <si>
    <t>Custo/  mês sem Leis Sociais (R$)</t>
  </si>
  <si>
    <t>Preço por M²  (R$)</t>
  </si>
  <si>
    <t>Custo por M²(R$)</t>
  </si>
  <si>
    <t>Taxa</t>
  </si>
  <si>
    <t>ITEM 08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</si>
  <si>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ESTRUTURAL</t>
    </r>
  </si>
  <si>
    <t>TOTAL DO ORÇAMENTO (R$/M²):</t>
  </si>
  <si>
    <t>ITEM 09</t>
  </si>
  <si>
    <t>DESCRIÇÃO</t>
  </si>
  <si>
    <t>UNIDADE</t>
  </si>
  <si>
    <t>RELAÇÃO</t>
  </si>
  <si>
    <r>
      <rPr>
        <b/>
        <sz val="12"/>
        <color rgb="FF0000CC"/>
        <rFont val="Arial"/>
        <family val="2"/>
      </rPr>
      <t>ITEM 07</t>
    </r>
    <r>
      <rPr>
        <b/>
        <sz val="12"/>
        <color theme="1"/>
        <rFont val="Arial"/>
        <family val="2"/>
      </rPr>
      <t xml:space="preserve"> - CONTRATAÇÃO DE ENGENHARIA CONSULTIVA PARA ELABORAÇÃO DE PROJETO DE FUNDAÇÕES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</si>
  <si>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08</t>
    </r>
    <r>
      <rPr>
        <b/>
        <sz val="12"/>
        <color theme="1"/>
        <rFont val="Arial"/>
        <family val="2"/>
      </rPr>
      <t xml:space="preserve"> - SERVIÇOS DE ENGENHARIA CONSULTIVA PARA ELABORAÇÃO DE PROJETO DE ESTRUTURA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</si>
  <si>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09</t>
    </r>
    <r>
      <rPr>
        <b/>
        <sz val="12"/>
        <color theme="1"/>
        <rFont val="Arial"/>
        <family val="2"/>
      </rPr>
      <t xml:space="preserve"> - SERVIÇOS DE ENGENHARIA CONSULTIVA PARA ELABORAÇÃO DE PROJETO DE INSTALAÇÕES ELÉTRICAS - </t>
    </r>
    <r>
      <rPr>
        <b/>
        <sz val="12"/>
        <color rgb="FF0000CC"/>
        <rFont val="Arial"/>
        <family val="2"/>
      </rPr>
      <t>POR M² DE ÁREA</t>
    </r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</si>
  <si>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INSTALAÇÕES ELÉTRICAS PREDIAIS</t>
    </r>
  </si>
  <si>
    <r>
      <rPr>
        <b/>
        <sz val="12"/>
        <color rgb="FF0000CC"/>
        <rFont val="Arial"/>
        <family val="2"/>
      </rPr>
      <t xml:space="preserve">ITEM 10 </t>
    </r>
    <r>
      <rPr>
        <b/>
        <sz val="12"/>
        <color theme="1"/>
        <rFont val="Arial"/>
        <family val="2"/>
      </rPr>
      <t xml:space="preserve">- SERVIÇOS DE ENGENHARIA CONSULTIVA PARA ELABORAÇÃO DE PROJETO DE REDE ESTRUTURADA DE TELEFONIA E LÓGICA - </t>
    </r>
    <r>
      <rPr>
        <b/>
        <sz val="12"/>
        <color rgb="FF0000CC"/>
        <rFont val="Arial"/>
        <family val="2"/>
      </rPr>
      <t>POR M² DE ÁREA</t>
    </r>
  </si>
  <si>
    <t>ITEM 10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</si>
  <si>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REDE ESTRUTURADA DE TELEFONIA E LÓGICA</t>
    </r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</si>
  <si>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CFTV E CONTROLE DE ACESSO</t>
    </r>
  </si>
  <si>
    <t>ITEM 11</t>
  </si>
  <si>
    <r>
      <rPr>
        <b/>
        <sz val="12"/>
        <color rgb="FF0000CC"/>
        <rFont val="Arial"/>
        <family val="2"/>
      </rPr>
      <t>ITEM 11</t>
    </r>
    <r>
      <rPr>
        <b/>
        <sz val="12"/>
        <color theme="1"/>
        <rFont val="Arial"/>
        <family val="2"/>
      </rPr>
      <t xml:space="preserve"> -SERVIÇOS DE ENGENHARIA CONSULTIVA PARA ELABORAÇÃO DE PROJETO DE CFTV E CONTROLE DE ACESSO - </t>
    </r>
    <r>
      <rPr>
        <b/>
        <sz val="12"/>
        <color rgb="FF0000CC"/>
        <rFont val="Arial"/>
        <family val="2"/>
      </rPr>
      <t>POR M² DE ÁREA</t>
    </r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</si>
  <si>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PREVENÇÃO E COMBATE A INCÊNDIO E PÂNICO</t>
    </r>
  </si>
  <si>
    <t>ITEM 12</t>
  </si>
  <si>
    <r>
      <rPr>
        <b/>
        <sz val="12"/>
        <color rgb="FF0000CC"/>
        <rFont val="Arial"/>
        <family val="2"/>
      </rPr>
      <t>ITEM 12</t>
    </r>
    <r>
      <rPr>
        <b/>
        <sz val="12"/>
        <color theme="1"/>
        <rFont val="Arial"/>
        <family val="2"/>
      </rPr>
      <t xml:space="preserve"> - SERVIÇOS DE ENGENHARIA CONSULTIVA PARA ELABORAÇÃO DE PROJETO DE PREVENÇÃO E COMBATE A INCÊNDIO -</t>
    </r>
    <r>
      <rPr>
        <b/>
        <sz val="12"/>
        <color rgb="FF0000CC"/>
        <rFont val="Arial"/>
        <family val="2"/>
      </rPr>
      <t xml:space="preserve"> POR M² DE ÁREA</t>
    </r>
  </si>
  <si>
    <t>Custo/ mês com Leis Sociais (R$)</t>
  </si>
  <si>
    <r>
      <rPr>
        <b/>
        <sz val="11"/>
        <color rgb="FF0000CC"/>
        <rFont val="Arial"/>
        <family val="2"/>
      </rPr>
      <t>ITEM 13</t>
    </r>
    <r>
      <rPr>
        <b/>
        <sz val="11"/>
        <color theme="1"/>
        <rFont val="Arial"/>
        <family val="2"/>
      </rPr>
      <t xml:space="preserve"> - SERVIÇOS DE ENGENHARIA CONSULTIVA PARA ELABORAÇÃO DE PROJETO DE INSTALAÇÕES HIDROSSANITÁRIAS - </t>
    </r>
    <r>
      <rPr>
        <b/>
        <sz val="11"/>
        <color rgb="FF0000CC"/>
        <rFont val="Arial"/>
        <family val="2"/>
      </rPr>
      <t>POR M² DE ÁREA</t>
    </r>
  </si>
  <si>
    <t>ITEM 13</t>
  </si>
  <si>
    <t xml:space="preserve"> ITEM 14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</si>
  <si>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INSTALAÇÕES PREDIAIS HIDROSSANITÁRIAS</t>
    </r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</si>
  <si>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INSTALAÇÕES PREDIAIS DE DRENAGEM DE ÁGUAS PLUVIAIS</t>
    </r>
  </si>
  <si>
    <t>ITEM 15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</si>
  <si>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SISTEMAS PREDIAIS DE CLIMATIZAÇÃO</t>
    </r>
  </si>
  <si>
    <r>
      <rPr>
        <b/>
        <sz val="12"/>
        <color rgb="FF0000CC"/>
        <rFont val="Arial"/>
        <family val="2"/>
      </rPr>
      <t>ITEM 14</t>
    </r>
    <r>
      <rPr>
        <b/>
        <sz val="12"/>
        <color theme="1"/>
        <rFont val="Arial"/>
        <family val="2"/>
      </rPr>
      <t xml:space="preserve"> - SERVIÇOS DE ENGENHARIA CONSULTIVA PARA ELABORAÇÃO DE PROJETO DE INSTALAÇÕES PREDIAIS DE DRENAGEM DE ÁGUAS PLUVIAIS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</si>
  <si>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15</t>
    </r>
    <r>
      <rPr>
        <b/>
        <sz val="12"/>
        <color theme="1"/>
        <rFont val="Arial"/>
        <family val="2"/>
      </rPr>
      <t xml:space="preserve"> - SERVIÇOS DE ENGENHARIA CONSULTIVA PARA ELABORAÇÃO DE PROJETO DE SISTEMAS PREDIAIS DE CLIMATIZAÇÃO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</si>
  <si>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16</t>
    </r>
    <r>
      <rPr>
        <b/>
        <sz val="12"/>
        <color theme="1"/>
        <rFont val="Arial"/>
        <family val="2"/>
      </rPr>
      <t xml:space="preserve"> - SERVIÇOS DE ENGENHARIA CONSULTIVA PARA ELABORAÇÃO DE PROJETO DE FACHADAS PREDIAIS -</t>
    </r>
    <r>
      <rPr>
        <b/>
        <sz val="12"/>
        <color rgb="FF0000CC"/>
        <rFont val="Arial"/>
        <family val="2"/>
      </rPr>
      <t xml:space="preserve"> POR M² DE ÁREA</t>
    </r>
  </si>
  <si>
    <t>ITEM 16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</si>
  <si>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FACHADAS PREDIAIS</t>
    </r>
  </si>
  <si>
    <r>
      <rPr>
        <b/>
        <sz val="12"/>
        <color rgb="FF0000CC"/>
        <rFont val="Arial"/>
        <family val="2"/>
      </rPr>
      <t>ITEM 17</t>
    </r>
    <r>
      <rPr>
        <b/>
        <sz val="12"/>
        <color theme="1"/>
        <rFont val="Arial"/>
        <family val="2"/>
      </rPr>
      <t xml:space="preserve"> - CONTRATAÇÃO DE ENGENHARIA CONSULTIVA PARA ELABORAÇÃO DE PROJETO DE SUBESTAÇÃO DE ENERGIA ELÉTRICA E DE GERADOR - </t>
    </r>
    <r>
      <rPr>
        <b/>
        <sz val="12"/>
        <color rgb="FF0000CC"/>
        <rFont val="Arial"/>
        <family val="2"/>
      </rPr>
      <t>POR M² DA ÁREA</t>
    </r>
  </si>
  <si>
    <t>ITEM 17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</si>
  <si>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SUBESTAÇÃO DE ENERGIA ELÉTRICA E DE GERADOR</t>
    </r>
  </si>
  <si>
    <r>
      <rPr>
        <b/>
        <sz val="12"/>
        <color rgb="FF0000CC"/>
        <rFont val="Calibri"/>
        <family val="2"/>
        <scheme val="minor"/>
      </rPr>
      <t>ITEM 18</t>
    </r>
    <r>
      <rPr>
        <b/>
        <sz val="12"/>
        <color theme="1"/>
        <rFont val="Calibri"/>
        <family val="2"/>
        <scheme val="minor"/>
      </rPr>
      <t xml:space="preserve"> - CONTRATAÇÃO DE ENGENHARIA CONSULTIVA PARA ELABORAÇÃO DE PROJETO DE IMPERMEABILIZAÇÃO - </t>
    </r>
    <r>
      <rPr>
        <b/>
        <sz val="12"/>
        <color rgb="FF0000CC"/>
        <rFont val="Calibri"/>
        <family val="2"/>
        <scheme val="minor"/>
      </rPr>
      <t>POR M² DE ÁREA</t>
    </r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</si>
  <si>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IMPERMEABILIZAÇÃO</t>
    </r>
  </si>
  <si>
    <t>ITEM 18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</si>
  <si>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PAVIMENTAÇÃO</t>
    </r>
  </si>
  <si>
    <t>ITEM 19</t>
  </si>
  <si>
    <r>
      <rPr>
        <b/>
        <sz val="12"/>
        <color rgb="FF0000CC"/>
        <rFont val="Arial"/>
        <family val="2"/>
      </rPr>
      <t xml:space="preserve">ITEM 19 </t>
    </r>
    <r>
      <rPr>
        <b/>
        <sz val="12"/>
        <color theme="1"/>
        <rFont val="Arial"/>
        <family val="2"/>
      </rPr>
      <t xml:space="preserve">- CONTRATAÇÃO DE ENGENHARIA CONSULTIVA PARA ELABORAÇÃO DE PROJETO DE PAVIMENTAÇÃO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</si>
  <si>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20</t>
    </r>
    <r>
      <rPr>
        <b/>
        <sz val="12"/>
        <color theme="1"/>
        <rFont val="Arial"/>
        <family val="2"/>
      </rPr>
      <t xml:space="preserve"> - SERVIÇO DE ENGENHARIA CONSULTIVA PARA ELABORAÇÃO DE PROJETO DE ELEVADOR - </t>
    </r>
    <r>
      <rPr>
        <b/>
        <sz val="12"/>
        <color rgb="FF0000CC"/>
        <rFont val="Arial"/>
        <family val="2"/>
      </rPr>
      <t>POR M² DE ÁREA</t>
    </r>
  </si>
  <si>
    <t>ITEM 20</t>
  </si>
  <si>
    <r>
      <t>PROFISSIONAIS QUE ATUARÃO NA ELABORAÇÃO DE</t>
    </r>
    <r>
      <rPr>
        <b/>
        <sz val="10"/>
        <color rgb="FF0000CC"/>
        <rFont val="Arial"/>
        <family val="2"/>
      </rPr>
      <t xml:space="preserve"> PROJETO DE ELEVADOR</t>
    </r>
  </si>
  <si>
    <t>ITEM 21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</si>
  <si>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SPDA</t>
    </r>
  </si>
  <si>
    <t>ITEM 22</t>
  </si>
  <si>
    <r>
      <t xml:space="preserve">PROFISSIONAIS QUE ATUARÃO NA ELABORAÇÃO DE </t>
    </r>
    <r>
      <rPr>
        <b/>
        <sz val="10"/>
        <color rgb="FF0000CC"/>
        <rFont val="Arial"/>
        <family val="2"/>
      </rPr>
      <t>PROJETO DE MINIGERAÇÃO FOTOVOLTAICA</t>
    </r>
  </si>
  <si>
    <r>
      <rPr>
        <b/>
        <sz val="12"/>
        <color rgb="FF0000CC"/>
        <rFont val="Arial"/>
        <family val="2"/>
      </rPr>
      <t>ITEM 21</t>
    </r>
    <r>
      <rPr>
        <b/>
        <sz val="12"/>
        <color theme="1"/>
        <rFont val="Arial"/>
        <family val="2"/>
      </rPr>
      <t xml:space="preserve"> - CONTRATAÇÃO DE ENGENHARIA CONSULTIVA PARA ELABORAÇÃO DE PROJETO DE SPDA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</si>
  <si>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22</t>
    </r>
    <r>
      <rPr>
        <b/>
        <sz val="12"/>
        <color theme="1"/>
        <rFont val="Arial"/>
        <family val="2"/>
      </rPr>
      <t xml:space="preserve"> - SERVIÇOS DE ENGENHARIA CONSULTIVA PARA ELABORAÇÃO DE PROJETO DE MINIGERAÇÃO FOTOVOLTAICA - </t>
    </r>
    <r>
      <rPr>
        <b/>
        <sz val="12"/>
        <color rgb="FF0000CC"/>
        <rFont val="Arial"/>
        <family val="2"/>
      </rPr>
      <t>POR M² DE ÁREA</t>
    </r>
  </si>
  <si>
    <t>NOMECLATURA DA DISCIPLINAS DE ESTUDOS E PROJETOS</t>
  </si>
  <si>
    <t>Equipe Regional de Planejamento</t>
  </si>
  <si>
    <t>João Pessoal/PB</t>
  </si>
  <si>
    <t>Horas/ mês</t>
  </si>
  <si>
    <t>Horas/    mês</t>
  </si>
  <si>
    <t>Custo/ mês sem Leis Sociais (R$). Conforme horas semanais de trabalho</t>
  </si>
  <si>
    <r>
      <t xml:space="preserve">ARQUITETURA E ENGENHARIA CONSULTIVA PARA ELABORAÇÃO DE ESTUDOS E PROJETOS -                                               </t>
    </r>
    <r>
      <rPr>
        <sz val="10"/>
        <color rgb="FFFFFF00"/>
        <rFont val="Arial Black"/>
        <family val="2"/>
      </rPr>
      <t xml:space="preserve"> MAIOR QUE 5.000 M² DE ÁREA (G2)</t>
    </r>
  </si>
  <si>
    <r>
      <t xml:space="preserve">ESTIMATIVA DE MESES DE TRABALHO - FATOR "K"                     </t>
    </r>
    <r>
      <rPr>
        <b/>
        <sz val="12"/>
        <color rgb="FFFFFF00"/>
        <rFont val="Arial"/>
        <family val="2"/>
      </rPr>
      <t>MAIOR QUE 5.000 M² DE ÁREA (G2)</t>
    </r>
  </si>
  <si>
    <t>(TIMBRE DO LICITANTE)</t>
  </si>
  <si>
    <t>PLANILHA ORÇAMENTÁRIA - METODOLOGIA DO FATOR "K"</t>
  </si>
  <si>
    <r>
      <t xml:space="preserve">CUSTOS SERVIÇOS DE ENGENHARIA E ARQUITETURA CONSULTIVA/PROJETOS -                                                      </t>
    </r>
    <r>
      <rPr>
        <b/>
        <sz val="12"/>
        <rFont val="Arial Black"/>
        <family val="2"/>
      </rPr>
      <t>ÁREA MAIOR QUE 5.000 M² (G2)</t>
    </r>
  </si>
  <si>
    <t>Licitação:</t>
  </si>
  <si>
    <t>Processo:</t>
  </si>
  <si>
    <t>Órgão:</t>
  </si>
  <si>
    <t>Pregão Eletrônico nº ___/2023 (UASG 90008)</t>
  </si>
  <si>
    <t>SEI Nº 0001411-12.2023.4.05.7400</t>
  </si>
  <si>
    <t>Justiça Federal na Paraíba</t>
  </si>
  <si>
    <t>(METODOLOGIA - PLANILHA DE CÁLCULO DO FATOR "K")</t>
  </si>
  <si>
    <t>(METODOLOGIA - PLANILHA DE FORMAÇÃO DE PREÇOS UNITÁRIOS)</t>
  </si>
  <si>
    <t>(METODOLOGIA - PLANILHA DE CÁLCULO DO QUANTITATIVO DA MÃO DE OBRA)</t>
  </si>
  <si>
    <t>(METODOLOGIA - PLANILHA RESUMO DO ORÇAMENTO ESTIMADO)</t>
  </si>
  <si>
    <t>PLANILHA RESUMO DO ORÇAMENTO ESTIMADO - POR M² DE ESTUDOS E PROJETOS DE ARQUITETURA E ENGENHARIA</t>
  </si>
  <si>
    <t>DESCRIÇAO DO SERVIÇO</t>
  </si>
  <si>
    <t>QUANT.</t>
  </si>
  <si>
    <t>PREÇO UNIT. (R$)</t>
  </si>
  <si>
    <t>PREÇO TOTAL (R$)</t>
  </si>
  <si>
    <t>SERVIÇOS DE LEVANTAMENTO CADASTRAL E ATUALIZAÇÃO DE PROJETOS ARQUITETÔNICOS - POR M² DE ÁREA</t>
  </si>
  <si>
    <t>SERVIÇOS DE ARQUITETURA CONSULTIVA/PROJETO PARA ELABORAÇÃO DE PROJETOS ARQUITETÔNICOS - POR M² DE ÁREA</t>
  </si>
  <si>
    <t>SERVIÇOS DE ARQUITETURA CONSULTIVA PARA ELABORAÇÃO DE ESTUDOS E PROJETO DE PAISAGISMO - POR M² DE ÁREA</t>
  </si>
  <si>
    <t>SERVIÇOS DE ARQUITETURA CONSULTIVA PARA ELABORAÇÃO DE PROJETO DE SINALIZAÇÃO E IDENTIDADE VISUAL - POR M² DE ÁREA</t>
  </si>
  <si>
    <t>CONTRATAÇÃO DE ARQUITETURA CONSULTIVA PARA ELABORAÇÃO DE PROJETO DE ACESSIBILIDADE - POR M² DE ÁREA</t>
  </si>
  <si>
    <t>SERVIÇOS DE ARQUITETURA CONSULTIVA PARA ELABORAÇÃO DE MAQUETE ELETRÔNICA - POR M² DE ÁREA</t>
  </si>
  <si>
    <t>CONTRATAÇÃO DE ENGENHARIA CONSULTIVA PARA ELABORAÇÃO DE PROJETO DE FUNDAÇÕES - POR M² DE ÁREA</t>
  </si>
  <si>
    <t>SERVIÇOS DE ENGENHARIA CONSULTIVA PARA ELABORAÇÃO DE PROJETO DE ESTRUTURA - POR M² DE ÁREA</t>
  </si>
  <si>
    <t>SERVIÇOS DE ENGENHARIA CONSULTIVA PARA ELABORAÇÃO DE PROJETO DE INSTALAÇÕES ELÉTRICAS - POR M² DE ÁREA</t>
  </si>
  <si>
    <t>SERVIÇOS DE ENGENHARIA CONSULTIVA PARA ELABORAÇÃO DE PROJETO DE REDE ESTRUTURADA DE TELEFONIA E LÓGICA - POR M² DE ÁREA</t>
  </si>
  <si>
    <t>SERVIÇOS DE ENGENHARIA CONSULTIVA PARA ELABORAÇÃO DE PROJETO DE CFTV E CONTROLE DE ACESSO - POR M² DE ÁREA</t>
  </si>
  <si>
    <t>SERVIÇOS DE ENGENHARIA CONSULTIVA PARA ELABORAÇÃO DE PROJETO DE PREVENÇÃO E COMBATE A INCÊNDIO - POR M² DE ÁREA</t>
  </si>
  <si>
    <t>SERVIÇOS DE ENGENHARIA CONSULTIVA PARA ELABORAÇÃO DE PROJETO DE INSTALAÇÕES HIDROSSANITÁRIAS - POR M² DE ÁREA</t>
  </si>
  <si>
    <t>SERVIÇOS DE ENGENHARIA CONSULTIVA PARA ELABORAÇÃO DE PROJETO DE INSTALAÇÕES PREDIAIS DE DRENAGEM DE ÁGUAS PLUVIAIS - POR M² DE ÁREA</t>
  </si>
  <si>
    <t>SERVIÇOS DE ENGENHARIA CONSULTIVA PARA ELABORAÇÃO DE PROJETO DE SISTEMAS PREDIAIS DE CLIMATIZAÇÃO - POR M² DE ÁREA</t>
  </si>
  <si>
    <t>SERVIÇOS DE ENGENHARIA CONSULTIVA PARA ELABORAÇÃO DE PROJETO DE FACHADAS PREDIAIS - POR M² DE ÁREA</t>
  </si>
  <si>
    <t>CONTRATAÇÃO DE ENGENHARIA CONSULTIVA PARA ELABORAÇÃO DE PROJETO DE SUBESTAÇÃO DE ENERGIA ELÉTRICA E DE GERADOR - POR M² DA ÁREA</t>
  </si>
  <si>
    <t>CONTRATAÇÃO DE ENGENHARIA CONSULTIVA PARA ELABORAÇÃO DE PROJETO DE IMPERMEABILIZAÇÃO - POR M² DE ÁREA</t>
  </si>
  <si>
    <t>CONTRATAÇÃO DE ENGENHARIA CONSULTIVA PARA ELABORAÇÃO DE PROJETO DE PAVIMENTAÇÃO - POR M² DE ÁREA</t>
  </si>
  <si>
    <t>SERVIÇO DE ENGENHARIA CONSULTIVA PARA ELABORAÇÃO DE PROJETO DE ELEVADOR - POR M² DE ÁREA</t>
  </si>
  <si>
    <t>CONTRATAÇÃO DE ENGENHARIA CONSULTIVA PARA ELABORAÇÃO DE PROJETO DE SPDA - POR M² DE ÁREA</t>
  </si>
  <si>
    <t>SERVIÇOS DE ENGENHARIA CONSULTIVA PARA ELABORAÇÃO DE PROJETO DE MINIGERAÇÃO FOTOVOLTAICA - POR M² DE ÁREA</t>
  </si>
  <si>
    <t>VALOR GLOBAL ESTIMADO DO GRUPO (G1)</t>
  </si>
  <si>
    <r>
      <t>CUSTOS SERVIÇOS DE ENGENHARIA E ARQUITETURA CONSULTIVA/PROJETOS -                                                                      ÁREA MAIOR QUE 5.000 M² (</t>
    </r>
    <r>
      <rPr>
        <b/>
        <sz val="12"/>
        <rFont val="Arial Black"/>
        <family val="2"/>
      </rPr>
      <t>G2</t>
    </r>
    <r>
      <rPr>
        <b/>
        <sz val="12"/>
        <color rgb="FF0000CC"/>
        <rFont val="Arial Black"/>
        <family val="2"/>
      </rPr>
      <t>)</t>
    </r>
  </si>
  <si>
    <r>
      <rPr>
        <b/>
        <sz val="11"/>
        <color rgb="FF0000CC"/>
        <rFont val="Arial"/>
        <family val="2"/>
      </rPr>
      <t xml:space="preserve">ITEM 23 </t>
    </r>
    <r>
      <rPr>
        <b/>
        <sz val="11"/>
        <color theme="1"/>
        <rFont val="Arial"/>
        <family val="2"/>
      </rPr>
      <t xml:space="preserve">- SERVIÇOS DE LEVANTAMENTO CADASTRAL E ATUALIZAÇÃO DE PROJETOS ARQUITETÔNICOS - </t>
    </r>
    <r>
      <rPr>
        <b/>
        <sz val="11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</si>
  <si>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24</t>
    </r>
    <r>
      <rPr>
        <b/>
        <sz val="12"/>
        <color theme="1"/>
        <rFont val="Arial"/>
        <family val="2"/>
      </rPr>
      <t xml:space="preserve"> - SERVIÇOS DE ARQUITETURA CONSULTIVA/PROJETO PARA ELABORAÇÃO DE PROJETOS ARQUITETÔNICOS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</si>
  <si>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25</t>
    </r>
    <r>
      <rPr>
        <b/>
        <sz val="12"/>
        <color theme="1"/>
        <rFont val="Arial"/>
        <family val="2"/>
      </rPr>
      <t xml:space="preserve"> - SERVIÇOS DE ARQUITETURA CONSULTIVA PARA ELABORAÇÃO DE ESTUDOS E PROJETO DE PAISAGISMO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</si>
  <si>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26</t>
    </r>
    <r>
      <rPr>
        <b/>
        <sz val="12"/>
        <color theme="1"/>
        <rFont val="Arial"/>
        <family val="2"/>
      </rPr>
      <t xml:space="preserve"> - SERVIÇOS DE ARQUITETURA CONSULTIVA PARA ELABORAÇÃO </t>
    </r>
    <r>
      <rPr>
        <b/>
        <sz val="12"/>
        <rFont val="Arial"/>
        <family val="2"/>
      </rPr>
      <t>DE PROJETO DE SINALIZAÇÃO E IDENTIDADE VISUAL -</t>
    </r>
    <r>
      <rPr>
        <b/>
        <sz val="12"/>
        <color rgb="FF0000CC"/>
        <rFont val="Arial"/>
        <family val="2"/>
      </rPr>
      <t xml:space="preserve"> POR M² DE ÁREA</t>
    </r>
  </si>
  <si>
    <r>
      <rPr>
        <b/>
        <sz val="12"/>
        <color rgb="FF0000CC"/>
        <rFont val="Arial"/>
        <family val="2"/>
      </rPr>
      <t>ITEM 27</t>
    </r>
    <r>
      <rPr>
        <b/>
        <sz val="12"/>
        <color theme="1"/>
        <rFont val="Arial"/>
        <family val="2"/>
      </rPr>
      <t xml:space="preserve"> - CONTRATAÇÃO DE ARQUITETURA CONSULTIVA PARA ELABORAÇÃO DE PROJETO DE ACESSIBILIDADE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</si>
  <si>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28</t>
    </r>
    <r>
      <rPr>
        <b/>
        <sz val="12"/>
        <color theme="1"/>
        <rFont val="Arial"/>
        <family val="2"/>
      </rPr>
      <t xml:space="preserve"> - SERVIÇOS DE ARQUITETURA CONSULTIVA PARA ELABORAÇÃO DE MAQUETE ELETRÔNICA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</si>
  <si>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29</t>
    </r>
    <r>
      <rPr>
        <b/>
        <sz val="12"/>
        <color theme="1"/>
        <rFont val="Arial"/>
        <family val="2"/>
      </rPr>
      <t xml:space="preserve"> - CONTRATAÇÃO DE ENGENHARIA CONSULTIVA PARA ELABORAÇÃO DE PROJETO DE FUNDAÇÕES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</si>
  <si>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30</t>
    </r>
    <r>
      <rPr>
        <b/>
        <sz val="12"/>
        <color theme="1"/>
        <rFont val="Arial"/>
        <family val="2"/>
      </rPr>
      <t xml:space="preserve"> - SERVIÇOS DE ENGENHARIA CONSULTIVA PARA ELABORAÇÃO DE PROJETO DE ESTRUTURA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</si>
  <si>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31</t>
    </r>
    <r>
      <rPr>
        <b/>
        <sz val="12"/>
        <color theme="1"/>
        <rFont val="Arial"/>
        <family val="2"/>
      </rPr>
      <t xml:space="preserve"> - SERVIÇOS DE ENGENHARIA CONSULTIVA PARA ELABORAÇÃO DE PROJETO DE INSTALAÇÕES ELÉTRICAS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</si>
  <si>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 xml:space="preserve">ITEM 32 </t>
    </r>
    <r>
      <rPr>
        <b/>
        <sz val="12"/>
        <color theme="1"/>
        <rFont val="Arial"/>
        <family val="2"/>
      </rPr>
      <t xml:space="preserve">- SERVIÇOS DE ENGENHARIA CONSULTIVA PARA ELABORAÇÃO DE PROJETO DE REDE ESTRUTURADA DE TELEFONIA E LÓGICA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</si>
  <si>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33</t>
    </r>
    <r>
      <rPr>
        <b/>
        <sz val="12"/>
        <color theme="1"/>
        <rFont val="Arial"/>
        <family val="2"/>
      </rPr>
      <t xml:space="preserve"> -SERVIÇOS DE ENGENHARIA CONSULTIVA PARA ELABORAÇÃO DE PROJETO DE CFTV E CONTROLE DE ACESSO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</si>
  <si>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34</t>
    </r>
    <r>
      <rPr>
        <b/>
        <sz val="12"/>
        <color theme="1"/>
        <rFont val="Arial"/>
        <family val="2"/>
      </rPr>
      <t xml:space="preserve"> - SERVIÇOS DE ENGENHARIA CONSULTIVA PARA ELABORAÇÃO DE PROJETO DE PREVENÇÃO E COMBATE A INCÊNDIO -</t>
    </r>
    <r>
      <rPr>
        <b/>
        <sz val="12"/>
        <color rgb="FF0000CC"/>
        <rFont val="Arial"/>
        <family val="2"/>
      </rPr>
      <t xml:space="preserve"> POR M² DE ÁREA</t>
    </r>
  </si>
  <si>
    <r>
      <rPr>
        <b/>
        <sz val="11"/>
        <color rgb="FF0000CC"/>
        <rFont val="Arial"/>
        <family val="2"/>
      </rPr>
      <t>ITEM 35</t>
    </r>
    <r>
      <rPr>
        <b/>
        <sz val="11"/>
        <color theme="1"/>
        <rFont val="Arial"/>
        <family val="2"/>
      </rPr>
      <t xml:space="preserve"> - SERVIÇOS DE ENGENHARIA CONSULTIVA PARA ELABORAÇÃO DE PROJETO DE INSTALAÇÕES HIDROSSANITÁRIAS - </t>
    </r>
    <r>
      <rPr>
        <b/>
        <sz val="11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</si>
  <si>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36</t>
    </r>
    <r>
      <rPr>
        <b/>
        <sz val="12"/>
        <color theme="1"/>
        <rFont val="Arial"/>
        <family val="2"/>
      </rPr>
      <t xml:space="preserve"> - SERVIÇOS DE ENGENHARIA CONSULTIVA PARA ELABORAÇÃO DE PROJETO DE INSTALAÇÕES PREDIAIS DE DRENAGEM DE ÁGUAS PLUVIAIS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</si>
  <si>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37</t>
    </r>
    <r>
      <rPr>
        <b/>
        <sz val="12"/>
        <color theme="1"/>
        <rFont val="Arial"/>
        <family val="2"/>
      </rPr>
      <t xml:space="preserve"> - SERVIÇOS DE ENGENHARIA CONSULTIVA PARA ELABORAÇÃO DE PROJETO DE SISTEMAS PREDIAIS DE CLIMATIZAÇÃO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</si>
  <si>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38</t>
    </r>
    <r>
      <rPr>
        <b/>
        <sz val="12"/>
        <color theme="1"/>
        <rFont val="Arial"/>
        <family val="2"/>
      </rPr>
      <t xml:space="preserve"> - SERVIÇOS DE ENGENHARIA CONSULTIVA PARA ELABORAÇÃO DE PROJETO DE FACHADAS PREDIAIS -</t>
    </r>
    <r>
      <rPr>
        <b/>
        <sz val="12"/>
        <color rgb="FF0000CC"/>
        <rFont val="Arial"/>
        <family val="2"/>
      </rPr>
      <t xml:space="preserve"> POR M² DE ÁREA</t>
    </r>
  </si>
  <si>
    <r>
      <rPr>
        <b/>
        <sz val="12"/>
        <color rgb="FF0000CC"/>
        <rFont val="Arial"/>
        <family val="2"/>
      </rPr>
      <t>ITEM 39</t>
    </r>
    <r>
      <rPr>
        <b/>
        <sz val="12"/>
        <color theme="1"/>
        <rFont val="Arial"/>
        <family val="2"/>
      </rPr>
      <t xml:space="preserve"> - CONTRATAÇÃO DE ENGENHARIA CONSULTIVA PARA ELABORAÇÃO DE PROJETO DE SUBESTAÇÃO DE ENERGIA ELÉTRICA E DE GERADOR - </t>
    </r>
    <r>
      <rPr>
        <b/>
        <sz val="12"/>
        <color rgb="FF0000CC"/>
        <rFont val="Arial"/>
        <family val="2"/>
      </rPr>
      <t>POR M² DA ÁREA</t>
    </r>
  </si>
  <si>
    <r>
      <rPr>
        <b/>
        <sz val="12"/>
        <color rgb="FF0000CC"/>
        <rFont val="Calibri"/>
        <family val="2"/>
        <scheme val="minor"/>
      </rPr>
      <t>ITEM 40</t>
    </r>
    <r>
      <rPr>
        <b/>
        <sz val="12"/>
        <color theme="1"/>
        <rFont val="Calibri"/>
        <family val="2"/>
        <scheme val="minor"/>
      </rPr>
      <t xml:space="preserve"> - CONTRATAÇÃO DE ENGENHARIA CONSULTIVA PARA ELABORAÇÃO DE PROJETO DE IMPERMEABILIZAÇÃO - </t>
    </r>
    <r>
      <rPr>
        <b/>
        <sz val="12"/>
        <color rgb="FF0000CC"/>
        <rFont val="Calibri"/>
        <family val="2"/>
        <scheme val="minor"/>
      </rPr>
      <t>POR M² DE ÁREA</t>
    </r>
  </si>
  <si>
    <r>
      <rPr>
        <b/>
        <sz val="12"/>
        <color rgb="FF0000CC"/>
        <rFont val="Arial"/>
        <family val="2"/>
      </rPr>
      <t xml:space="preserve">ITEM 41 </t>
    </r>
    <r>
      <rPr>
        <b/>
        <sz val="12"/>
        <color theme="1"/>
        <rFont val="Arial"/>
        <family val="2"/>
      </rPr>
      <t xml:space="preserve">- CONTRATAÇÃO DE ENGENHARIA CONSULTIVA PARA ELABORAÇÃO DE PROJETO DE PAVIMENTAÇÃO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</si>
  <si>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42</t>
    </r>
    <r>
      <rPr>
        <b/>
        <sz val="12"/>
        <color theme="1"/>
        <rFont val="Arial"/>
        <family val="2"/>
      </rPr>
      <t xml:space="preserve"> - SERVIÇO DE ENGENHARIA CONSULTIVA PARA ELABORAÇÃO DE PROJETO DE ELEVADOR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</si>
  <si>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43</t>
    </r>
    <r>
      <rPr>
        <b/>
        <sz val="12"/>
        <color theme="1"/>
        <rFont val="Arial"/>
        <family val="2"/>
      </rPr>
      <t xml:space="preserve"> - CONTRATAÇÃO DE ENGENHARIA CONSULTIVA PARA ELABORAÇÃO DE PROJETO DE SPDA - </t>
    </r>
    <r>
      <rPr>
        <b/>
        <sz val="12"/>
        <color rgb="FF0000CC"/>
        <rFont val="Arial"/>
        <family val="2"/>
      </rPr>
      <t>POR M² DE ÁREA</t>
    </r>
  </si>
  <si>
    <r>
      <rPr>
        <b/>
        <sz val="12"/>
        <color rgb="FF0000CC"/>
        <rFont val="Arial"/>
        <family val="2"/>
      </rPr>
      <t>ITEM 44</t>
    </r>
    <r>
      <rPr>
        <b/>
        <sz val="12"/>
        <color theme="1"/>
        <rFont val="Arial"/>
        <family val="2"/>
      </rPr>
      <t xml:space="preserve"> - SERVIÇOS DE ENGENHARIA CONSULTIVA PARA ELABORAÇÃO DE PROJETO DE MINIGERAÇÃO FOTOVOLTAICA - </t>
    </r>
    <r>
      <rPr>
        <b/>
        <sz val="12"/>
        <color rgb="FF0000CC"/>
        <rFont val="Arial"/>
        <family val="2"/>
      </rPr>
      <t>POR M² DE ÁREA</t>
    </r>
  </si>
  <si>
    <t>PLANILHA ORÇAMENTÁRIA CONSOLIDADA - METODOLOGIA DO FATOR "K"</t>
  </si>
  <si>
    <t>PLANILHA ORÇAMENTÁRIA CONSOLIDADA - METODOLOGIA FATOR "K"</t>
  </si>
</sst>
</file>

<file path=xl/styles.xml><?xml version="1.0" encoding="utf-8"?>
<styleSheet xmlns="http://schemas.openxmlformats.org/spreadsheetml/2006/main">
  <numFmts count="16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000%"/>
    <numFmt numFmtId="167" formatCode="_(&quot;R$ &quot;* #,##0.00_);_(&quot;R$ &quot;* \(#,##0.00\);_(&quot;R$ &quot;* &quot;-&quot;??_);_(@_)"/>
    <numFmt numFmtId="168" formatCode="0.0000000"/>
    <numFmt numFmtId="169" formatCode="0.00000000"/>
    <numFmt numFmtId="170" formatCode="#,##0.0000"/>
    <numFmt numFmtId="171" formatCode="0.0000"/>
    <numFmt numFmtId="172" formatCode="#,##0.00000"/>
    <numFmt numFmtId="173" formatCode="_-* #,##0.00000_-;\-* #,##0.00000_-;_-* &quot;-&quot;??_-;_-@_-"/>
    <numFmt numFmtId="174" formatCode="0.00000"/>
    <numFmt numFmtId="175" formatCode="#,##0.000000"/>
    <numFmt numFmtId="176" formatCode="&quot;R$&quot;\ #,##0.00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5"/>
      <name val="Calibri"/>
      <family val="2"/>
      <scheme val="minor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color rgb="FF0000CC"/>
      <name val="Arial Black"/>
      <family val="2"/>
    </font>
    <font>
      <sz val="12"/>
      <color rgb="FF0000CC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CC"/>
      <name val="Arial"/>
      <family val="2"/>
    </font>
    <font>
      <b/>
      <sz val="11"/>
      <color theme="1"/>
      <name val="Arial"/>
      <family val="2"/>
    </font>
    <font>
      <b/>
      <sz val="11"/>
      <color rgb="FF0000CC"/>
      <name val="Arial"/>
      <family val="2"/>
    </font>
    <font>
      <b/>
      <sz val="10"/>
      <color rgb="FF0000CC"/>
      <name val="Arial"/>
      <family val="2"/>
    </font>
    <font>
      <b/>
      <sz val="12"/>
      <name val="Arial"/>
      <family val="2"/>
    </font>
    <font>
      <sz val="10"/>
      <color theme="0"/>
      <name val="Arial Black"/>
      <family val="2"/>
    </font>
    <font>
      <sz val="11"/>
      <color rgb="FF0000CC"/>
      <name val="Arial Black"/>
      <family val="2"/>
    </font>
    <font>
      <b/>
      <sz val="10"/>
      <color rgb="FF0000CC"/>
      <name val="Calibri"/>
      <family val="2"/>
      <scheme val="minor"/>
    </font>
    <font>
      <sz val="10"/>
      <color rgb="FFFFFF00"/>
      <name val="Arial Black"/>
      <family val="2"/>
    </font>
    <font>
      <b/>
      <sz val="12"/>
      <color rgb="FFFFFF00"/>
      <name val="Arial"/>
      <family val="2"/>
    </font>
    <font>
      <b/>
      <sz val="12"/>
      <name val="Arial Black"/>
      <family val="2"/>
    </font>
    <font>
      <sz val="18"/>
      <color rgb="FF0000CC"/>
      <name val="Aharoni"/>
      <charset val="177"/>
    </font>
    <font>
      <b/>
      <sz val="18"/>
      <color theme="0" tint="-0.499984740745262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CC"/>
      <name val="Arial Black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</borders>
  <cellStyleXfs count="398">
    <xf numFmtId="0" fontId="0" fillId="0" borderId="0"/>
    <xf numFmtId="0" fontId="3" fillId="0" borderId="0"/>
    <xf numFmtId="0" fontId="4" fillId="0" borderId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2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67">
    <xf numFmtId="0" fontId="0" fillId="0" borderId="0" xfId="0"/>
    <xf numFmtId="10" fontId="0" fillId="20" borderId="5" xfId="384" applyNumberFormat="1" applyFont="1" applyFill="1" applyBorder="1" applyAlignment="1">
      <alignment horizontal="center"/>
    </xf>
    <xf numFmtId="10" fontId="0" fillId="0" borderId="16" xfId="384" applyNumberFormat="1" applyFont="1" applyBorder="1" applyAlignment="1">
      <alignment horizontal="center"/>
    </xf>
    <xf numFmtId="10" fontId="0" fillId="0" borderId="7" xfId="384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center" vertical="center"/>
    </xf>
    <xf numFmtId="44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0" xfId="0" applyNumberFormat="1"/>
    <xf numFmtId="4" fontId="0" fillId="0" borderId="18" xfId="0" applyNumberFormat="1" applyBorder="1"/>
    <xf numFmtId="0" fontId="1" fillId="0" borderId="1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1" fillId="0" borderId="0" xfId="0" applyNumberFormat="1" applyFont="1"/>
    <xf numFmtId="10" fontId="0" fillId="0" borderId="0" xfId="384" applyNumberFormat="1" applyFont="1"/>
    <xf numFmtId="0" fontId="1" fillId="0" borderId="13" xfId="0" applyFont="1" applyBorder="1" applyAlignment="1">
      <alignment horizontal="center" vertical="center"/>
    </xf>
    <xf numFmtId="10" fontId="0" fillId="0" borderId="1" xfId="384" applyNumberFormat="1" applyFont="1" applyBorder="1" applyAlignment="1">
      <alignment horizontal="center" vertical="center"/>
    </xf>
    <xf numFmtId="9" fontId="1" fillId="0" borderId="0" xfId="384" applyFont="1" applyBorder="1" applyAlignment="1"/>
    <xf numFmtId="4" fontId="0" fillId="0" borderId="0" xfId="384" applyNumberFormat="1" applyFont="1"/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0" fontId="0" fillId="0" borderId="17" xfId="384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0" fontId="10" fillId="16" borderId="5" xfId="0" applyNumberFormat="1" applyFont="1" applyFill="1" applyBorder="1" applyAlignment="1">
      <alignment horizontal="center" vertical="center"/>
    </xf>
    <xf numFmtId="10" fontId="1" fillId="17" borderId="7" xfId="384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8" borderId="13" xfId="0" applyFont="1" applyFill="1" applyBorder="1" applyAlignment="1">
      <alignment horizontal="left"/>
    </xf>
    <xf numFmtId="0" fontId="1" fillId="18" borderId="0" xfId="0" applyFont="1" applyFill="1" applyAlignment="1">
      <alignment horizontal="left"/>
    </xf>
    <xf numFmtId="0" fontId="1" fillId="18" borderId="18" xfId="0" applyFont="1" applyFill="1" applyBorder="1" applyAlignment="1">
      <alignment horizontal="left"/>
    </xf>
    <xf numFmtId="0" fontId="0" fillId="17" borderId="13" xfId="0" applyFill="1" applyBorder="1"/>
    <xf numFmtId="0" fontId="0" fillId="17" borderId="0" xfId="0" applyFill="1"/>
    <xf numFmtId="0" fontId="0" fillId="17" borderId="0" xfId="0" applyFill="1" applyAlignment="1">
      <alignment horizontal="center" vertical="center"/>
    </xf>
    <xf numFmtId="0" fontId="1" fillId="17" borderId="0" xfId="0" applyFont="1" applyFill="1"/>
    <xf numFmtId="0" fontId="0" fillId="17" borderId="19" xfId="0" applyFill="1" applyBorder="1"/>
    <xf numFmtId="0" fontId="0" fillId="17" borderId="20" xfId="0" applyFill="1" applyBorder="1"/>
    <xf numFmtId="0" fontId="0" fillId="17" borderId="20" xfId="0" applyFill="1" applyBorder="1" applyAlignment="1">
      <alignment horizontal="center" vertical="center"/>
    </xf>
    <xf numFmtId="4" fontId="0" fillId="0" borderId="1" xfId="0" applyNumberFormat="1" applyBorder="1"/>
    <xf numFmtId="0" fontId="1" fillId="0" borderId="15" xfId="0" applyFon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4" fontId="0" fillId="0" borderId="17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6" xfId="0" applyNumberFormat="1" applyBorder="1" applyAlignment="1">
      <alignment horizontal="right" vertical="center"/>
    </xf>
    <xf numFmtId="0" fontId="0" fillId="17" borderId="24" xfId="0" applyFill="1" applyBorder="1"/>
    <xf numFmtId="0" fontId="0" fillId="17" borderId="22" xfId="0" applyFill="1" applyBorder="1"/>
    <xf numFmtId="0" fontId="0" fillId="17" borderId="22" xfId="0" applyFill="1" applyBorder="1" applyAlignment="1">
      <alignment horizontal="center" vertical="center"/>
    </xf>
    <xf numFmtId="0" fontId="0" fillId="0" borderId="0" xfId="0" applyAlignment="1">
      <alignment vertical="center"/>
    </xf>
    <xf numFmtId="169" fontId="0" fillId="0" borderId="0" xfId="0" applyNumberFormat="1"/>
    <xf numFmtId="0" fontId="0" fillId="0" borderId="0" xfId="0" applyAlignment="1">
      <alignment horizontal="center"/>
    </xf>
    <xf numFmtId="0" fontId="0" fillId="18" borderId="0" xfId="0" applyFill="1" applyAlignment="1">
      <alignment horizontal="center" vertical="center"/>
    </xf>
    <xf numFmtId="0" fontId="5" fillId="18" borderId="0" xfId="0" applyFont="1" applyFill="1" applyAlignment="1">
      <alignment horizontal="center" vertical="center"/>
    </xf>
    <xf numFmtId="4" fontId="0" fillId="21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1" fillId="15" borderId="1" xfId="0" applyFont="1" applyFill="1" applyBorder="1" applyAlignment="1">
      <alignment horizontal="center" vertical="center"/>
    </xf>
    <xf numFmtId="168" fontId="0" fillId="15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/>
    <xf numFmtId="0" fontId="0" fillId="0" borderId="18" xfId="0" applyBorder="1"/>
    <xf numFmtId="0" fontId="0" fillId="0" borderId="1" xfId="0" applyBorder="1" applyAlignment="1">
      <alignment horizontal="center"/>
    </xf>
    <xf numFmtId="0" fontId="1" fillId="18" borderId="0" xfId="0" applyFont="1" applyFill="1" applyAlignment="1">
      <alignment horizontal="center"/>
    </xf>
    <xf numFmtId="4" fontId="1" fillId="18" borderId="0" xfId="0" applyNumberFormat="1" applyFont="1" applyFill="1"/>
    <xf numFmtId="0" fontId="1" fillId="0" borderId="6" xfId="0" applyFont="1" applyBorder="1" applyAlignment="1">
      <alignment horizontal="center"/>
    </xf>
    <xf numFmtId="0" fontId="0" fillId="0" borderId="17" xfId="0" applyBorder="1"/>
    <xf numFmtId="4" fontId="0" fillId="0" borderId="17" xfId="0" applyNumberFormat="1" applyBorder="1"/>
    <xf numFmtId="0" fontId="0" fillId="0" borderId="17" xfId="0" applyBorder="1" applyAlignment="1">
      <alignment vertical="center"/>
    </xf>
    <xf numFmtId="2" fontId="0" fillId="0" borderId="27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center" vertical="center"/>
    </xf>
    <xf numFmtId="170" fontId="11" fillId="0" borderId="16" xfId="0" applyNumberFormat="1" applyFont="1" applyBorder="1" applyAlignment="1">
      <alignment horizontal="center" vertical="center"/>
    </xf>
    <xf numFmtId="170" fontId="11" fillId="0" borderId="7" xfId="0" applyNumberFormat="1" applyFon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17" borderId="45" xfId="0" applyNumberFormat="1" applyFill="1" applyBorder="1" applyAlignment="1">
      <alignment horizontal="center" wrapText="1"/>
    </xf>
    <xf numFmtId="4" fontId="0" fillId="17" borderId="20" xfId="0" applyNumberFormat="1" applyFill="1" applyBorder="1" applyAlignment="1">
      <alignment horizontal="center" wrapText="1"/>
    </xf>
    <xf numFmtId="1" fontId="0" fillId="0" borderId="27" xfId="0" applyNumberFormat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0" fontId="0" fillId="0" borderId="0" xfId="384" applyNumberFormat="1" applyFont="1" applyBorder="1" applyAlignment="1">
      <alignment horizontal="center" vertical="center"/>
    </xf>
    <xf numFmtId="170" fontId="11" fillId="0" borderId="18" xfId="0" applyNumberFormat="1" applyFont="1" applyBorder="1" applyAlignment="1">
      <alignment horizontal="center" vertical="center"/>
    </xf>
    <xf numFmtId="9" fontId="0" fillId="16" borderId="15" xfId="384" applyFont="1" applyFill="1" applyBorder="1" applyAlignment="1">
      <alignment horizontal="center" vertical="center"/>
    </xf>
    <xf numFmtId="170" fontId="0" fillId="23" borderId="16" xfId="0" applyNumberFormat="1" applyFill="1" applyBorder="1" applyAlignment="1">
      <alignment horizontal="center" vertical="center"/>
    </xf>
    <xf numFmtId="9" fontId="0" fillId="16" borderId="6" xfId="384" applyFont="1" applyFill="1" applyBorder="1" applyAlignment="1">
      <alignment horizontal="center" vertical="center"/>
    </xf>
    <xf numFmtId="170" fontId="0" fillId="23" borderId="7" xfId="0" applyNumberFormat="1" applyFill="1" applyBorder="1" applyAlignment="1">
      <alignment horizontal="center" vertical="center"/>
    </xf>
    <xf numFmtId="171" fontId="0" fillId="0" borderId="17" xfId="0" applyNumberFormat="1" applyBorder="1" applyAlignment="1">
      <alignment horizontal="center" vertical="center"/>
    </xf>
    <xf numFmtId="172" fontId="0" fillId="21" borderId="1" xfId="0" applyNumberFormat="1" applyFill="1" applyBorder="1" applyAlignment="1">
      <alignment horizontal="center"/>
    </xf>
    <xf numFmtId="172" fontId="0" fillId="0" borderId="1" xfId="0" applyNumberFormat="1" applyBorder="1"/>
    <xf numFmtId="9" fontId="0" fillId="0" borderId="0" xfId="384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4" fontId="0" fillId="24" borderId="16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center"/>
    </xf>
    <xf numFmtId="172" fontId="0" fillId="0" borderId="17" xfId="0" applyNumberFormat="1" applyBorder="1"/>
    <xf numFmtId="0" fontId="13" fillId="0" borderId="0" xfId="0" applyFont="1"/>
    <xf numFmtId="0" fontId="14" fillId="0" borderId="1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1" xfId="0" applyFont="1" applyBorder="1" applyAlignment="1">
      <alignment horizontal="center" vertical="center"/>
    </xf>
    <xf numFmtId="0" fontId="0" fillId="26" borderId="0" xfId="0" applyFill="1"/>
    <xf numFmtId="10" fontId="0" fillId="0" borderId="16" xfId="384" applyNumberFormat="1" applyFont="1" applyFill="1" applyBorder="1" applyAlignment="1">
      <alignment horizontal="center"/>
    </xf>
    <xf numFmtId="10" fontId="0" fillId="0" borderId="1" xfId="384" applyNumberFormat="1" applyFont="1" applyFill="1" applyBorder="1" applyAlignment="1">
      <alignment horizontal="center" vertical="center"/>
    </xf>
    <xf numFmtId="0" fontId="20" fillId="22" borderId="0" xfId="0" applyFont="1" applyFill="1" applyAlignment="1">
      <alignment vertical="center"/>
    </xf>
    <xf numFmtId="4" fontId="20" fillId="22" borderId="0" xfId="0" applyNumberFormat="1" applyFont="1" applyFill="1" applyAlignment="1">
      <alignment horizontal="center" vertical="center"/>
    </xf>
    <xf numFmtId="4" fontId="20" fillId="22" borderId="0" xfId="0" applyNumberFormat="1" applyFont="1" applyFill="1" applyAlignment="1">
      <alignment vertical="center"/>
    </xf>
    <xf numFmtId="0" fontId="20" fillId="22" borderId="0" xfId="0" applyFont="1" applyFill="1"/>
    <xf numFmtId="0" fontId="20" fillId="22" borderId="18" xfId="0" applyFont="1" applyFill="1" applyBorder="1"/>
    <xf numFmtId="0" fontId="19" fillId="22" borderId="13" xfId="0" applyFont="1" applyFill="1" applyBorder="1" applyAlignment="1">
      <alignment horizontal="center" vertical="center"/>
    </xf>
    <xf numFmtId="0" fontId="20" fillId="22" borderId="0" xfId="0" applyFont="1" applyFill="1" applyAlignment="1">
      <alignment horizontal="center" vertical="center"/>
    </xf>
    <xf numFmtId="4" fontId="20" fillId="22" borderId="0" xfId="0" applyNumberFormat="1" applyFont="1" applyFill="1"/>
    <xf numFmtId="2" fontId="20" fillId="22" borderId="18" xfId="0" applyNumberFormat="1" applyFont="1" applyFill="1" applyBorder="1" applyAlignment="1">
      <alignment horizontal="right" vertical="center"/>
    </xf>
    <xf numFmtId="0" fontId="20" fillId="22" borderId="13" xfId="0" applyFont="1" applyFill="1" applyBorder="1"/>
    <xf numFmtId="10" fontId="20" fillId="22" borderId="13" xfId="0" applyNumberFormat="1" applyFont="1" applyFill="1" applyBorder="1" applyAlignment="1">
      <alignment horizontal="center" vertical="center"/>
    </xf>
    <xf numFmtId="172" fontId="0" fillId="25" borderId="1" xfId="0" applyNumberFormat="1" applyFill="1" applyBorder="1" applyAlignment="1">
      <alignment horizontal="center"/>
    </xf>
    <xf numFmtId="173" fontId="0" fillId="0" borderId="1" xfId="397" applyNumberFormat="1" applyFont="1" applyBorder="1" applyAlignment="1">
      <alignment horizontal="center" vertical="center"/>
    </xf>
    <xf numFmtId="172" fontId="0" fillId="0" borderId="1" xfId="0" applyNumberFormat="1" applyBorder="1" applyAlignment="1">
      <alignment horizontal="center" wrapText="1"/>
    </xf>
    <xf numFmtId="172" fontId="0" fillId="0" borderId="1" xfId="0" applyNumberFormat="1" applyBorder="1" applyAlignment="1">
      <alignment horizontal="center"/>
    </xf>
    <xf numFmtId="172" fontId="0" fillId="0" borderId="17" xfId="0" applyNumberFormat="1" applyBorder="1" applyAlignment="1">
      <alignment horizontal="center"/>
    </xf>
    <xf numFmtId="174" fontId="0" fillId="0" borderId="1" xfId="0" applyNumberFormat="1" applyBorder="1" applyAlignment="1">
      <alignment horizontal="center" vertical="center"/>
    </xf>
    <xf numFmtId="0" fontId="0" fillId="24" borderId="0" xfId="0" applyFill="1"/>
    <xf numFmtId="0" fontId="0" fillId="24" borderId="0" xfId="0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5" fontId="0" fillId="25" borderId="1" xfId="0" applyNumberFormat="1" applyFill="1" applyBorder="1" applyAlignment="1">
      <alignment horizontal="center"/>
    </xf>
    <xf numFmtId="0" fontId="19" fillId="22" borderId="11" xfId="0" applyFont="1" applyFill="1" applyBorder="1" applyAlignment="1">
      <alignment horizontal="center" vertical="center" wrapText="1"/>
    </xf>
    <xf numFmtId="0" fontId="19" fillId="22" borderId="4" xfId="0" applyFont="1" applyFill="1" applyBorder="1" applyAlignment="1">
      <alignment horizontal="center" vertical="center" wrapText="1"/>
    </xf>
    <xf numFmtId="0" fontId="19" fillId="22" borderId="4" xfId="0" applyFont="1" applyFill="1" applyBorder="1" applyAlignment="1">
      <alignment horizontal="center" vertical="center"/>
    </xf>
    <xf numFmtId="0" fontId="19" fillId="22" borderId="11" xfId="0" applyFont="1" applyFill="1" applyBorder="1" applyAlignment="1">
      <alignment horizontal="center" vertical="center"/>
    </xf>
    <xf numFmtId="0" fontId="19" fillId="22" borderId="47" xfId="0" applyFont="1" applyFill="1" applyBorder="1" applyAlignment="1">
      <alignment horizontal="center" vertical="center" wrapText="1"/>
    </xf>
    <xf numFmtId="0" fontId="23" fillId="28" borderId="1" xfId="0" applyFont="1" applyFill="1" applyBorder="1" applyAlignment="1">
      <alignment horizontal="center" vertical="center"/>
    </xf>
    <xf numFmtId="172" fontId="20" fillId="25" borderId="1" xfId="0" applyNumberFormat="1" applyFont="1" applyFill="1" applyBorder="1" applyAlignment="1">
      <alignment horizontal="center"/>
    </xf>
    <xf numFmtId="0" fontId="23" fillId="28" borderId="38" xfId="0" applyFont="1" applyFill="1" applyBorder="1" applyAlignment="1">
      <alignment horizontal="center" vertical="center" wrapText="1"/>
    </xf>
    <xf numFmtId="0" fontId="5" fillId="18" borderId="0" xfId="0" applyFont="1" applyFill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0" fillId="21" borderId="1" xfId="0" applyFill="1" applyBorder="1" applyAlignment="1">
      <alignment horizontal="left" vertical="center" wrapText="1"/>
    </xf>
    <xf numFmtId="0" fontId="5" fillId="18" borderId="0" xfId="0" applyFont="1" applyFill="1" applyAlignment="1">
      <alignment horizontal="left" vertical="center" wrapText="1"/>
    </xf>
    <xf numFmtId="0" fontId="0" fillId="22" borderId="0" xfId="0" applyFill="1" applyAlignment="1">
      <alignment vertical="center"/>
    </xf>
    <xf numFmtId="0" fontId="0" fillId="22" borderId="18" xfId="0" applyFill="1" applyBorder="1" applyAlignment="1">
      <alignment vertical="center"/>
    </xf>
    <xf numFmtId="0" fontId="0" fillId="25" borderId="0" xfId="0" applyFill="1" applyAlignment="1">
      <alignment vertical="center"/>
    </xf>
    <xf numFmtId="0" fontId="0" fillId="25" borderId="18" xfId="0" applyFill="1" applyBorder="1" applyAlignment="1">
      <alignment vertical="center"/>
    </xf>
    <xf numFmtId="0" fontId="0" fillId="22" borderId="20" xfId="0" applyFill="1" applyBorder="1" applyAlignment="1">
      <alignment vertical="center"/>
    </xf>
    <xf numFmtId="0" fontId="0" fillId="22" borderId="21" xfId="0" applyFill="1" applyBorder="1" applyAlignment="1">
      <alignment vertical="center"/>
    </xf>
    <xf numFmtId="0" fontId="0" fillId="25" borderId="24" xfId="0" applyFill="1" applyBorder="1" applyAlignment="1">
      <alignment horizontal="center" vertical="center"/>
    </xf>
    <xf numFmtId="0" fontId="0" fillId="22" borderId="13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31" fillId="22" borderId="4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3" fillId="0" borderId="18" xfId="0" applyFont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24" fillId="22" borderId="11" xfId="0" applyFont="1" applyFill="1" applyBorder="1" applyAlignment="1">
      <alignment horizontal="center" vertical="center"/>
    </xf>
    <xf numFmtId="0" fontId="24" fillId="22" borderId="1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 wrapText="1"/>
    </xf>
    <xf numFmtId="176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  <xf numFmtId="3" fontId="41" fillId="0" borderId="38" xfId="0" applyNumberFormat="1" applyFont="1" applyBorder="1" applyAlignment="1">
      <alignment horizontal="center" vertical="center"/>
    </xf>
    <xf numFmtId="176" fontId="41" fillId="0" borderId="38" xfId="0" applyNumberFormat="1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176" fontId="41" fillId="0" borderId="27" xfId="0" applyNumberFormat="1" applyFont="1" applyBorder="1" applyAlignment="1">
      <alignment vertical="center"/>
    </xf>
    <xf numFmtId="176" fontId="41" fillId="0" borderId="46" xfId="0" applyNumberFormat="1" applyFont="1" applyBorder="1" applyAlignment="1">
      <alignment vertical="center"/>
    </xf>
    <xf numFmtId="176" fontId="41" fillId="0" borderId="28" xfId="0" applyNumberFormat="1" applyFont="1" applyBorder="1" applyAlignment="1">
      <alignment vertical="center"/>
    </xf>
    <xf numFmtId="176" fontId="41" fillId="0" borderId="57" xfId="0" applyNumberFormat="1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1" fillId="0" borderId="58" xfId="0" applyFont="1" applyBorder="1" applyAlignment="1">
      <alignment horizontal="right" vertical="center"/>
    </xf>
    <xf numFmtId="176" fontId="42" fillId="25" borderId="12" xfId="0" applyNumberFormat="1" applyFont="1" applyFill="1" applyBorder="1" applyAlignment="1">
      <alignment horizontal="right" vertical="center"/>
    </xf>
    <xf numFmtId="176" fontId="42" fillId="25" borderId="14" xfId="0" applyNumberFormat="1" applyFont="1" applyFill="1" applyBorder="1" applyAlignment="1">
      <alignment horizontal="right" vertical="center"/>
    </xf>
    <xf numFmtId="0" fontId="24" fillId="22" borderId="43" xfId="0" applyFont="1" applyFill="1" applyBorder="1" applyAlignment="1">
      <alignment horizontal="center" vertical="center" wrapText="1"/>
    </xf>
    <xf numFmtId="0" fontId="24" fillId="22" borderId="47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4" fontId="0" fillId="17" borderId="28" xfId="0" applyNumberFormat="1" applyFill="1" applyBorder="1" applyAlignment="1">
      <alignment horizontal="center" wrapText="1"/>
    </xf>
    <xf numFmtId="4" fontId="0" fillId="17" borderId="8" xfId="0" applyNumberFormat="1" applyFill="1" applyBorder="1" applyAlignment="1">
      <alignment horizontal="center" wrapText="1"/>
    </xf>
    <xf numFmtId="4" fontId="0" fillId="17" borderId="41" xfId="0" applyNumberFormat="1" applyFill="1" applyBorder="1" applyAlignment="1">
      <alignment horizontal="center" wrapText="1"/>
    </xf>
    <xf numFmtId="4" fontId="0" fillId="17" borderId="42" xfId="0" applyNumberFormat="1" applyFill="1" applyBorder="1" applyAlignment="1">
      <alignment horizontal="center" wrapText="1"/>
    </xf>
    <xf numFmtId="0" fontId="1" fillId="17" borderId="31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17" borderId="12" xfId="0" applyFont="1" applyFill="1" applyBorder="1" applyAlignment="1">
      <alignment horizontal="left"/>
    </xf>
    <xf numFmtId="0" fontId="1" fillId="17" borderId="9" xfId="0" applyFont="1" applyFill="1" applyBorder="1" applyAlignment="1">
      <alignment horizontal="left"/>
    </xf>
    <xf numFmtId="0" fontId="1" fillId="22" borderId="31" xfId="0" applyFont="1" applyFill="1" applyBorder="1" applyAlignment="1">
      <alignment horizontal="center"/>
    </xf>
    <xf numFmtId="0" fontId="1" fillId="22" borderId="10" xfId="0" applyFont="1" applyFill="1" applyBorder="1" applyAlignment="1">
      <alignment horizontal="center"/>
    </xf>
    <xf numFmtId="0" fontId="19" fillId="22" borderId="48" xfId="0" applyFont="1" applyFill="1" applyBorder="1" applyAlignment="1">
      <alignment horizontal="center" vertical="center" wrapText="1"/>
    </xf>
    <xf numFmtId="0" fontId="19" fillId="22" borderId="50" xfId="0" applyFont="1" applyFill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left"/>
    </xf>
    <xf numFmtId="0" fontId="1" fillId="17" borderId="35" xfId="0" applyFont="1" applyFill="1" applyBorder="1" applyAlignment="1">
      <alignment horizontal="left"/>
    </xf>
    <xf numFmtId="0" fontId="1" fillId="17" borderId="36" xfId="0" applyFont="1" applyFill="1" applyBorder="1" applyAlignment="1">
      <alignment horizontal="left"/>
    </xf>
    <xf numFmtId="0" fontId="1" fillId="17" borderId="10" xfId="0" applyFont="1" applyFill="1" applyBorder="1" applyAlignment="1">
      <alignment horizontal="left" vertical="center"/>
    </xf>
    <xf numFmtId="0" fontId="19" fillId="17" borderId="0" xfId="0" applyFont="1" applyFill="1" applyAlignment="1">
      <alignment horizontal="right"/>
    </xf>
    <xf numFmtId="0" fontId="23" fillId="15" borderId="48" xfId="0" applyFont="1" applyFill="1" applyBorder="1" applyAlignment="1">
      <alignment horizontal="left" wrapText="1"/>
    </xf>
    <xf numFmtId="0" fontId="23" fillId="15" borderId="49" xfId="0" applyFont="1" applyFill="1" applyBorder="1" applyAlignment="1">
      <alignment horizontal="left" wrapText="1"/>
    </xf>
    <xf numFmtId="0" fontId="9" fillId="15" borderId="48" xfId="0" applyFont="1" applyFill="1" applyBorder="1" applyAlignment="1">
      <alignment horizontal="left" wrapText="1"/>
    </xf>
    <xf numFmtId="0" fontId="9" fillId="15" borderId="49" xfId="0" applyFont="1" applyFill="1" applyBorder="1" applyAlignment="1">
      <alignment horizontal="left" wrapText="1"/>
    </xf>
    <xf numFmtId="0" fontId="25" fillId="15" borderId="48" xfId="0" applyFont="1" applyFill="1" applyBorder="1" applyAlignment="1">
      <alignment horizontal="left" wrapText="1"/>
    </xf>
    <xf numFmtId="0" fontId="25" fillId="15" borderId="49" xfId="0" applyFont="1" applyFill="1" applyBorder="1" applyAlignment="1">
      <alignment horizontal="left" wrapText="1"/>
    </xf>
    <xf numFmtId="0" fontId="23" fillId="29" borderId="48" xfId="0" applyFont="1" applyFill="1" applyBorder="1" applyAlignment="1">
      <alignment horizontal="left" wrapText="1"/>
    </xf>
    <xf numFmtId="0" fontId="23" fillId="29" borderId="49" xfId="0" applyFont="1" applyFill="1" applyBorder="1" applyAlignment="1">
      <alignment horizontal="left" wrapText="1"/>
    </xf>
    <xf numFmtId="0" fontId="19" fillId="22" borderId="48" xfId="0" applyFont="1" applyFill="1" applyBorder="1" applyAlignment="1">
      <alignment horizontal="center" vertical="center"/>
    </xf>
    <xf numFmtId="0" fontId="19" fillId="22" borderId="50" xfId="0" applyFont="1" applyFill="1" applyBorder="1" applyAlignment="1">
      <alignment horizontal="center" vertical="center"/>
    </xf>
    <xf numFmtId="0" fontId="20" fillId="22" borderId="13" xfId="0" applyFont="1" applyFill="1" applyBorder="1" applyAlignment="1">
      <alignment horizontal="left" vertical="center" wrapText="1"/>
    </xf>
    <xf numFmtId="0" fontId="20" fillId="22" borderId="0" xfId="0" applyFont="1" applyFill="1" applyAlignment="1">
      <alignment horizontal="left" vertical="center" wrapText="1"/>
    </xf>
    <xf numFmtId="4" fontId="20" fillId="22" borderId="13" xfId="0" applyNumberFormat="1" applyFont="1" applyFill="1" applyBorder="1" applyAlignment="1">
      <alignment horizontal="left" vertical="center" wrapText="1"/>
    </xf>
    <xf numFmtId="4" fontId="20" fillId="22" borderId="0" xfId="0" applyNumberFormat="1" applyFont="1" applyFill="1" applyAlignment="1">
      <alignment horizontal="left" vertical="center" wrapText="1"/>
    </xf>
    <xf numFmtId="0" fontId="20" fillId="22" borderId="19" xfId="0" applyFont="1" applyFill="1" applyBorder="1" applyAlignment="1">
      <alignment horizontal="left" vertical="center"/>
    </xf>
    <xf numFmtId="0" fontId="20" fillId="22" borderId="20" xfId="0" applyFont="1" applyFill="1" applyBorder="1" applyAlignment="1">
      <alignment horizontal="left" vertical="center"/>
    </xf>
    <xf numFmtId="0" fontId="21" fillId="28" borderId="20" xfId="0" applyFont="1" applyFill="1" applyBorder="1" applyAlignment="1">
      <alignment horizontal="center" vertical="center"/>
    </xf>
    <xf numFmtId="0" fontId="25" fillId="29" borderId="48" xfId="0" applyFont="1" applyFill="1" applyBorder="1" applyAlignment="1">
      <alignment horizontal="left" wrapText="1"/>
    </xf>
    <xf numFmtId="0" fontId="25" fillId="29" borderId="49" xfId="0" applyFont="1" applyFill="1" applyBorder="1" applyAlignment="1">
      <alignment horizontal="left" wrapText="1"/>
    </xf>
    <xf numFmtId="0" fontId="37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1" fillId="25" borderId="20" xfId="0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19" fillId="22" borderId="13" xfId="0" applyFont="1" applyFill="1" applyBorder="1" applyAlignment="1">
      <alignment horizontal="left" vertical="center"/>
    </xf>
    <xf numFmtId="0" fontId="19" fillId="22" borderId="0" xfId="0" applyFont="1" applyFill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" fillId="17" borderId="37" xfId="0" applyFont="1" applyFill="1" applyBorder="1" applyAlignment="1">
      <alignment horizontal="left"/>
    </xf>
    <xf numFmtId="0" fontId="24" fillId="22" borderId="48" xfId="0" applyFont="1" applyFill="1" applyBorder="1" applyAlignment="1">
      <alignment horizontal="center" vertical="center"/>
    </xf>
    <xf numFmtId="0" fontId="24" fillId="22" borderId="50" xfId="0" applyFont="1" applyFill="1" applyBorder="1" applyAlignment="1">
      <alignment horizontal="center" vertical="center"/>
    </xf>
    <xf numFmtId="0" fontId="1" fillId="17" borderId="14" xfId="0" applyFont="1" applyFill="1" applyBorder="1" applyAlignment="1">
      <alignment horizontal="center" vertical="center"/>
    </xf>
    <xf numFmtId="10" fontId="1" fillId="22" borderId="25" xfId="384" applyNumberFormat="1" applyFont="1" applyFill="1" applyBorder="1" applyAlignment="1">
      <alignment horizontal="center" vertical="center"/>
    </xf>
    <xf numFmtId="10" fontId="1" fillId="22" borderId="34" xfId="384" applyNumberFormat="1" applyFont="1" applyFill="1" applyBorder="1" applyAlignment="1">
      <alignment horizontal="center" vertical="center"/>
    </xf>
    <xf numFmtId="0" fontId="20" fillId="22" borderId="21" xfId="0" applyFont="1" applyFill="1" applyBorder="1" applyAlignment="1">
      <alignment horizontal="left" vertical="center"/>
    </xf>
    <xf numFmtId="0" fontId="25" fillId="29" borderId="47" xfId="0" applyFont="1" applyFill="1" applyBorder="1" applyAlignment="1">
      <alignment horizontal="left" wrapText="1"/>
    </xf>
    <xf numFmtId="0" fontId="20" fillId="22" borderId="18" xfId="0" applyFont="1" applyFill="1" applyBorder="1" applyAlignment="1">
      <alignment horizontal="left" vertical="center" wrapText="1"/>
    </xf>
    <xf numFmtId="4" fontId="20" fillId="22" borderId="18" xfId="0" applyNumberFormat="1" applyFont="1" applyFill="1" applyBorder="1" applyAlignment="1">
      <alignment horizontal="left" vertical="center" wrapText="1"/>
    </xf>
    <xf numFmtId="2" fontId="0" fillId="0" borderId="1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4" fontId="1" fillId="22" borderId="12" xfId="0" applyNumberFormat="1" applyFont="1" applyFill="1" applyBorder="1"/>
    <xf numFmtId="4" fontId="1" fillId="22" borderId="14" xfId="0" applyNumberFormat="1" applyFont="1" applyFill="1" applyBorder="1"/>
    <xf numFmtId="7" fontId="19" fillId="25" borderId="33" xfId="0" applyNumberFormat="1" applyFont="1" applyFill="1" applyBorder="1" applyAlignment="1">
      <alignment horizontal="right" vertical="center"/>
    </xf>
    <xf numFmtId="7" fontId="19" fillId="25" borderId="29" xfId="0" applyNumberFormat="1" applyFont="1" applyFill="1" applyBorder="1" applyAlignment="1">
      <alignment horizontal="right" vertical="center"/>
    </xf>
    <xf numFmtId="7" fontId="19" fillId="25" borderId="34" xfId="0" applyNumberFormat="1" applyFont="1" applyFill="1" applyBorder="1" applyAlignment="1">
      <alignment horizontal="right" vertical="center"/>
    </xf>
    <xf numFmtId="4" fontId="0" fillId="0" borderId="44" xfId="0" applyNumberFormat="1" applyBorder="1"/>
    <xf numFmtId="4" fontId="0" fillId="0" borderId="37" xfId="0" applyNumberFormat="1" applyBorder="1"/>
    <xf numFmtId="4" fontId="0" fillId="0" borderId="27" xfId="0" applyNumberFormat="1" applyBorder="1"/>
    <xf numFmtId="4" fontId="0" fillId="0" borderId="46" xfId="0" applyNumberFormat="1" applyBorder="1"/>
    <xf numFmtId="0" fontId="19" fillId="17" borderId="51" xfId="0" applyFont="1" applyFill="1" applyBorder="1" applyAlignment="1">
      <alignment horizontal="right"/>
    </xf>
    <xf numFmtId="0" fontId="1" fillId="17" borderId="12" xfId="0" applyFont="1" applyFill="1" applyBorder="1" applyAlignment="1">
      <alignment horizontal="left" vertical="center"/>
    </xf>
    <xf numFmtId="0" fontId="1" fillId="17" borderId="32" xfId="0" applyFont="1" applyFill="1" applyBorder="1" applyAlignment="1">
      <alignment horizontal="left" vertical="center"/>
    </xf>
    <xf numFmtId="0" fontId="19" fillId="22" borderId="43" xfId="0" applyFont="1" applyFill="1" applyBorder="1" applyAlignment="1">
      <alignment horizontal="center" vertical="center" wrapText="1"/>
    </xf>
    <xf numFmtId="0" fontId="19" fillId="22" borderId="47" xfId="0" applyFont="1" applyFill="1" applyBorder="1" applyAlignment="1">
      <alignment horizontal="center" vertical="center" wrapText="1"/>
    </xf>
    <xf numFmtId="0" fontId="23" fillId="29" borderId="47" xfId="0" applyFont="1" applyFill="1" applyBorder="1" applyAlignment="1">
      <alignment horizontal="left" wrapText="1"/>
    </xf>
    <xf numFmtId="4" fontId="19" fillId="22" borderId="12" xfId="0" applyNumberFormat="1" applyFont="1" applyFill="1" applyBorder="1"/>
    <xf numFmtId="4" fontId="19" fillId="22" borderId="14" xfId="0" applyNumberFormat="1" applyFont="1" applyFill="1" applyBorder="1"/>
    <xf numFmtId="0" fontId="1" fillId="17" borderId="14" xfId="0" applyFont="1" applyFill="1" applyBorder="1" applyAlignment="1">
      <alignment horizontal="left"/>
    </xf>
    <xf numFmtId="0" fontId="19" fillId="22" borderId="11" xfId="0" applyFont="1" applyFill="1" applyBorder="1" applyAlignment="1">
      <alignment horizontal="center" vertical="center" wrapText="1"/>
    </xf>
    <xf numFmtId="0" fontId="19" fillId="22" borderId="5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176" fontId="19" fillId="25" borderId="33" xfId="0" applyNumberFormat="1" applyFont="1" applyFill="1" applyBorder="1" applyAlignment="1">
      <alignment horizontal="right" vertical="center"/>
    </xf>
    <xf numFmtId="176" fontId="19" fillId="25" borderId="29" xfId="0" applyNumberFormat="1" applyFont="1" applyFill="1" applyBorder="1" applyAlignment="1">
      <alignment horizontal="right" vertical="center"/>
    </xf>
    <xf numFmtId="176" fontId="19" fillId="25" borderId="34" xfId="0" applyNumberFormat="1" applyFont="1" applyFill="1" applyBorder="1" applyAlignment="1">
      <alignment horizontal="right" vertical="center"/>
    </xf>
    <xf numFmtId="0" fontId="1" fillId="17" borderId="32" xfId="0" applyFont="1" applyFill="1" applyBorder="1" applyAlignment="1">
      <alignment horizontal="left"/>
    </xf>
    <xf numFmtId="2" fontId="0" fillId="0" borderId="44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19" fillId="22" borderId="43" xfId="0" applyFont="1" applyFill="1" applyBorder="1" applyAlignment="1">
      <alignment horizontal="center" vertical="center"/>
    </xf>
    <xf numFmtId="0" fontId="19" fillId="22" borderId="47" xfId="0" applyFont="1" applyFill="1" applyBorder="1" applyAlignment="1">
      <alignment horizontal="center" vertical="center"/>
    </xf>
    <xf numFmtId="0" fontId="19" fillId="22" borderId="11" xfId="0" applyFont="1" applyFill="1" applyBorder="1" applyAlignment="1">
      <alignment horizontal="center" vertical="center"/>
    </xf>
    <xf numFmtId="0" fontId="19" fillId="22" borderId="5" xfId="0" applyFont="1" applyFill="1" applyBorder="1" applyAlignment="1">
      <alignment horizontal="center" vertical="center"/>
    </xf>
    <xf numFmtId="0" fontId="23" fillId="15" borderId="47" xfId="0" applyFont="1" applyFill="1" applyBorder="1" applyAlignment="1">
      <alignment horizontal="left" wrapText="1"/>
    </xf>
    <xf numFmtId="10" fontId="0" fillId="22" borderId="25" xfId="384" applyNumberFormat="1" applyFont="1" applyFill="1" applyBorder="1" applyAlignment="1">
      <alignment horizontal="center" vertical="center"/>
    </xf>
    <xf numFmtId="10" fontId="0" fillId="22" borderId="34" xfId="384" applyNumberFormat="1" applyFont="1" applyFill="1" applyBorder="1" applyAlignment="1">
      <alignment horizontal="center" vertical="center"/>
    </xf>
    <xf numFmtId="0" fontId="25" fillId="15" borderId="47" xfId="0" applyFont="1" applyFill="1" applyBorder="1" applyAlignment="1">
      <alignment horizontal="left" wrapText="1"/>
    </xf>
    <xf numFmtId="0" fontId="9" fillId="15" borderId="47" xfId="0" applyFont="1" applyFill="1" applyBorder="1" applyAlignment="1">
      <alignment horizontal="left" wrapText="1"/>
    </xf>
    <xf numFmtId="0" fontId="23" fillId="0" borderId="22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18" xfId="0" applyFont="1" applyBorder="1" applyAlignment="1">
      <alignment horizontal="left"/>
    </xf>
    <xf numFmtId="0" fontId="29" fillId="27" borderId="20" xfId="0" applyFont="1" applyFill="1" applyBorder="1" applyAlignment="1">
      <alignment horizontal="center" wrapText="1"/>
    </xf>
    <xf numFmtId="0" fontId="19" fillId="25" borderId="24" xfId="0" applyFont="1" applyFill="1" applyBorder="1" applyAlignment="1">
      <alignment horizontal="center"/>
    </xf>
    <xf numFmtId="0" fontId="19" fillId="25" borderId="22" xfId="0" applyFont="1" applyFill="1" applyBorder="1" applyAlignment="1">
      <alignment horizontal="center"/>
    </xf>
    <xf numFmtId="0" fontId="19" fillId="25" borderId="23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9" fillId="25" borderId="4" xfId="0" applyFont="1" applyFill="1" applyBorder="1" applyAlignment="1">
      <alignment horizontal="center" vertical="center" wrapText="1"/>
    </xf>
    <xf numFmtId="0" fontId="19" fillId="25" borderId="5" xfId="0" applyFont="1" applyFill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 wrapText="1"/>
    </xf>
    <xf numFmtId="0" fontId="19" fillId="25" borderId="16" xfId="0" applyFont="1" applyFill="1" applyBorder="1" applyAlignment="1">
      <alignment horizontal="center" vertical="center" wrapText="1"/>
    </xf>
    <xf numFmtId="0" fontId="19" fillId="25" borderId="6" xfId="0" applyFont="1" applyFill="1" applyBorder="1" applyAlignment="1">
      <alignment horizontal="center" vertical="center" wrapText="1"/>
    </xf>
    <xf numFmtId="0" fontId="19" fillId="25" borderId="7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left" vertical="center"/>
    </xf>
    <xf numFmtId="0" fontId="10" fillId="16" borderId="11" xfId="0" applyFont="1" applyFill="1" applyBorder="1" applyAlignment="1">
      <alignment horizontal="left" vertical="center"/>
    </xf>
    <xf numFmtId="0" fontId="0" fillId="17" borderId="6" xfId="0" applyFill="1" applyBorder="1" applyAlignment="1">
      <alignment horizontal="left" vertical="center"/>
    </xf>
    <xf numFmtId="0" fontId="0" fillId="17" borderId="17" xfId="0" applyFill="1" applyBorder="1" applyAlignment="1">
      <alignment horizontal="left" vertical="center"/>
    </xf>
    <xf numFmtId="0" fontId="19" fillId="25" borderId="3" xfId="0" applyFont="1" applyFill="1" applyBorder="1" applyAlignment="1">
      <alignment horizontal="center"/>
    </xf>
    <xf numFmtId="0" fontId="19" fillId="25" borderId="9" xfId="0" applyFont="1" applyFill="1" applyBorder="1" applyAlignment="1">
      <alignment horizontal="center"/>
    </xf>
    <xf numFmtId="0" fontId="19" fillId="25" borderId="14" xfId="0" applyFont="1" applyFill="1" applyBorder="1" applyAlignment="1">
      <alignment horizontal="center"/>
    </xf>
    <xf numFmtId="0" fontId="5" fillId="19" borderId="4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10" fontId="5" fillId="0" borderId="15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left"/>
    </xf>
    <xf numFmtId="10" fontId="3" fillId="0" borderId="17" xfId="0" applyNumberFormat="1" applyFont="1" applyBorder="1" applyAlignment="1">
      <alignment horizontal="left"/>
    </xf>
    <xf numFmtId="0" fontId="1" fillId="15" borderId="4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/>
    <xf numFmtId="0" fontId="0" fillId="0" borderId="0" xfId="0"/>
    <xf numFmtId="0" fontId="0" fillId="0" borderId="18" xfId="0" applyBorder="1"/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24" fillId="30" borderId="28" xfId="0" applyFont="1" applyFill="1" applyBorder="1" applyAlignment="1">
      <alignment horizontal="center" vertical="center" wrapText="1"/>
    </xf>
    <xf numFmtId="0" fontId="24" fillId="30" borderId="45" xfId="0" applyFont="1" applyFill="1" applyBorder="1" applyAlignment="1">
      <alignment horizontal="center" vertical="center" wrapText="1"/>
    </xf>
    <xf numFmtId="0" fontId="24" fillId="30" borderId="8" xfId="0" applyFont="1" applyFill="1" applyBorder="1" applyAlignment="1">
      <alignment horizontal="center" vertical="center" wrapText="1"/>
    </xf>
    <xf numFmtId="0" fontId="24" fillId="30" borderId="52" xfId="0" applyFont="1" applyFill="1" applyBorder="1" applyAlignment="1">
      <alignment horizontal="center" vertical="center" wrapText="1"/>
    </xf>
    <xf numFmtId="0" fontId="24" fillId="30" borderId="53" xfId="0" applyFont="1" applyFill="1" applyBorder="1" applyAlignment="1">
      <alignment horizontal="center" vertical="center" wrapText="1"/>
    </xf>
    <xf numFmtId="0" fontId="24" fillId="30" borderId="54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/>
    </xf>
    <xf numFmtId="0" fontId="5" fillId="21" borderId="38" xfId="0" applyFont="1" applyFill="1" applyBorder="1" applyAlignment="1">
      <alignment horizontal="left" vertical="center" wrapText="1"/>
    </xf>
    <xf numFmtId="0" fontId="5" fillId="21" borderId="39" xfId="0" applyFont="1" applyFill="1" applyBorder="1" applyAlignment="1">
      <alignment horizontal="left" vertical="center" wrapText="1"/>
    </xf>
    <xf numFmtId="0" fontId="5" fillId="21" borderId="40" xfId="0" applyFont="1" applyFill="1" applyBorder="1" applyAlignment="1">
      <alignment horizontal="left" vertical="center" wrapText="1"/>
    </xf>
    <xf numFmtId="0" fontId="30" fillId="24" borderId="20" xfId="0" applyFont="1" applyFill="1" applyBorder="1" applyAlignment="1">
      <alignment horizontal="center" wrapText="1"/>
    </xf>
    <xf numFmtId="0" fontId="0" fillId="25" borderId="22" xfId="0" applyFill="1" applyBorder="1" applyAlignment="1">
      <alignment horizontal="left" vertical="center" wrapText="1"/>
    </xf>
    <xf numFmtId="0" fontId="0" fillId="25" borderId="23" xfId="0" applyFill="1" applyBorder="1" applyAlignment="1">
      <alignment horizontal="left" vertical="center" wrapText="1"/>
    </xf>
    <xf numFmtId="0" fontId="0" fillId="21" borderId="1" xfId="0" applyFill="1" applyBorder="1" applyAlignment="1">
      <alignment horizontal="center" vertical="center" wrapText="1"/>
    </xf>
    <xf numFmtId="0" fontId="19" fillId="21" borderId="1" xfId="0" applyFont="1" applyFill="1" applyBorder="1" applyAlignment="1">
      <alignment horizontal="center" vertical="center" wrapText="1"/>
    </xf>
    <xf numFmtId="0" fontId="5" fillId="21" borderId="38" xfId="0" applyFont="1" applyFill="1" applyBorder="1" applyAlignment="1">
      <alignment horizontal="center" vertical="center" wrapText="1"/>
    </xf>
    <xf numFmtId="0" fontId="5" fillId="21" borderId="39" xfId="0" applyFont="1" applyFill="1" applyBorder="1" applyAlignment="1">
      <alignment horizontal="center" vertical="center" wrapText="1"/>
    </xf>
    <xf numFmtId="0" fontId="5" fillId="21" borderId="40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/>
    </xf>
    <xf numFmtId="0" fontId="0" fillId="25" borderId="0" xfId="0" applyFill="1" applyAlignment="1">
      <alignment horizontal="left" vertical="center" wrapText="1"/>
    </xf>
    <xf numFmtId="0" fontId="0" fillId="25" borderId="18" xfId="0" applyFill="1" applyBorder="1" applyAlignment="1">
      <alignment horizontal="left" vertical="center" wrapText="1"/>
    </xf>
    <xf numFmtId="0" fontId="23" fillId="0" borderId="55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/>
    </xf>
    <xf numFmtId="3" fontId="41" fillId="0" borderId="1" xfId="0" applyNumberFormat="1" applyFont="1" applyFill="1" applyBorder="1" applyAlignment="1">
      <alignment horizontal="center" vertical="center" wrapText="1"/>
    </xf>
    <xf numFmtId="176" fontId="41" fillId="0" borderId="38" xfId="0" applyNumberFormat="1" applyFont="1" applyFill="1" applyBorder="1" applyAlignment="1">
      <alignment horizontal="center" vertical="center"/>
    </xf>
    <xf numFmtId="176" fontId="41" fillId="0" borderId="27" xfId="0" applyNumberFormat="1" applyFont="1" applyFill="1" applyBorder="1" applyAlignment="1">
      <alignment vertical="center"/>
    </xf>
    <xf numFmtId="176" fontId="41" fillId="0" borderId="46" xfId="0" applyNumberFormat="1" applyFont="1" applyFill="1" applyBorder="1" applyAlignment="1">
      <alignment vertical="center"/>
    </xf>
  </cellXfs>
  <cellStyles count="398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Comma 2" xfId="16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 seguido" xfId="386" builtinId="9" hidden="1"/>
    <cellStyle name="Hyperlink seguido" xfId="388" builtinId="9" hidden="1"/>
    <cellStyle name="Hyperlink seguido" xfId="390" builtinId="9" hidden="1"/>
    <cellStyle name="Hyperlink seguido" xfId="392" builtinId="9" hidden="1"/>
    <cellStyle name="Hyperlink seguido" xfId="394" builtinId="9" hidden="1"/>
    <cellStyle name="Hyperlink seguido" xfId="396" builtinId="9" hidden="1"/>
    <cellStyle name="Moeda 2" xfId="17"/>
    <cellStyle name="Moeda 2 2" xfId="18"/>
    <cellStyle name="Moeda 2 3" xfId="19"/>
    <cellStyle name="Moeda 3" xfId="20"/>
    <cellStyle name="Normal" xfId="0" builtinId="0"/>
    <cellStyle name="Normal 10 10" xfId="21"/>
    <cellStyle name="Normal 10 11" xfId="22"/>
    <cellStyle name="Normal 10 12" xfId="23"/>
    <cellStyle name="Normal 10 13" xfId="24"/>
    <cellStyle name="Normal 10 14" xfId="25"/>
    <cellStyle name="Normal 10 15" xfId="26"/>
    <cellStyle name="Normal 10 16" xfId="27"/>
    <cellStyle name="Normal 10 17" xfId="28"/>
    <cellStyle name="Normal 10 18" xfId="29"/>
    <cellStyle name="Normal 10 19" xfId="30"/>
    <cellStyle name="Normal 10 2" xfId="31"/>
    <cellStyle name="Normal 10 20" xfId="32"/>
    <cellStyle name="Normal 10 21" xfId="33"/>
    <cellStyle name="Normal 10 22" xfId="34"/>
    <cellStyle name="Normal 10 23" xfId="35"/>
    <cellStyle name="Normal 10 24" xfId="36"/>
    <cellStyle name="Normal 10 25" xfId="37"/>
    <cellStyle name="Normal 10 26" xfId="38"/>
    <cellStyle name="Normal 10 27" xfId="39"/>
    <cellStyle name="Normal 10 28" xfId="40"/>
    <cellStyle name="Normal 10 29" xfId="41"/>
    <cellStyle name="Normal 10 3" xfId="42"/>
    <cellStyle name="Normal 10 30" xfId="43"/>
    <cellStyle name="Normal 10 31" xfId="44"/>
    <cellStyle name="Normal 10 32" xfId="45"/>
    <cellStyle name="Normal 10 33" xfId="46"/>
    <cellStyle name="Normal 10 34" xfId="47"/>
    <cellStyle name="Normal 10 35" xfId="48"/>
    <cellStyle name="Normal 10 36" xfId="49"/>
    <cellStyle name="Normal 10 37" xfId="50"/>
    <cellStyle name="Normal 10 38" xfId="51"/>
    <cellStyle name="Normal 10 39" xfId="52"/>
    <cellStyle name="Normal 10 4" xfId="53"/>
    <cellStyle name="Normal 10 5" xfId="54"/>
    <cellStyle name="Normal 10 6" xfId="55"/>
    <cellStyle name="Normal 10 7" xfId="56"/>
    <cellStyle name="Normal 10 8" xfId="57"/>
    <cellStyle name="Normal 10 9" xfId="58"/>
    <cellStyle name="Normal 11 10" xfId="59"/>
    <cellStyle name="Normal 11 11" xfId="60"/>
    <cellStyle name="Normal 11 12" xfId="61"/>
    <cellStyle name="Normal 11 13" xfId="62"/>
    <cellStyle name="Normal 11 14" xfId="63"/>
    <cellStyle name="Normal 11 15" xfId="64"/>
    <cellStyle name="Normal 11 16" xfId="65"/>
    <cellStyle name="Normal 11 17" xfId="66"/>
    <cellStyle name="Normal 11 18" xfId="67"/>
    <cellStyle name="Normal 11 19" xfId="68"/>
    <cellStyle name="Normal 11 2" xfId="69"/>
    <cellStyle name="Normal 11 20" xfId="70"/>
    <cellStyle name="Normal 11 21" xfId="71"/>
    <cellStyle name="Normal 11 22" xfId="72"/>
    <cellStyle name="Normal 11 23" xfId="73"/>
    <cellStyle name="Normal 11 24" xfId="74"/>
    <cellStyle name="Normal 11 25" xfId="75"/>
    <cellStyle name="Normal 11 26" xfId="76"/>
    <cellStyle name="Normal 11 27" xfId="77"/>
    <cellStyle name="Normal 11 28" xfId="78"/>
    <cellStyle name="Normal 11 29" xfId="79"/>
    <cellStyle name="Normal 11 3" xfId="80"/>
    <cellStyle name="Normal 11 30" xfId="81"/>
    <cellStyle name="Normal 11 31" xfId="82"/>
    <cellStyle name="Normal 11 32" xfId="83"/>
    <cellStyle name="Normal 11 33" xfId="84"/>
    <cellStyle name="Normal 11 34" xfId="85"/>
    <cellStyle name="Normal 11 35" xfId="86"/>
    <cellStyle name="Normal 11 36" xfId="87"/>
    <cellStyle name="Normal 11 37" xfId="88"/>
    <cellStyle name="Normal 11 38" xfId="89"/>
    <cellStyle name="Normal 11 39" xfId="90"/>
    <cellStyle name="Normal 11 4" xfId="91"/>
    <cellStyle name="Normal 11 5" xfId="92"/>
    <cellStyle name="Normal 11 6" xfId="93"/>
    <cellStyle name="Normal 11 7" xfId="94"/>
    <cellStyle name="Normal 11 8" xfId="95"/>
    <cellStyle name="Normal 11 9" xfId="96"/>
    <cellStyle name="Normal 15" xfId="97"/>
    <cellStyle name="Normal 16" xfId="98"/>
    <cellStyle name="Normal 17" xfId="99"/>
    <cellStyle name="Normal 2" xfId="1"/>
    <cellStyle name="Normal 2 2" xfId="100"/>
    <cellStyle name="Normal 2 3" xfId="101"/>
    <cellStyle name="Normal 2 4" xfId="102"/>
    <cellStyle name="Normal 28" xfId="2"/>
    <cellStyle name="Normal 3" xfId="103"/>
    <cellStyle name="Normal 3 10" xfId="104"/>
    <cellStyle name="Normal 3 11" xfId="105"/>
    <cellStyle name="Normal 3 12" xfId="106"/>
    <cellStyle name="Normal 3 13" xfId="107"/>
    <cellStyle name="Normal 3 14" xfId="108"/>
    <cellStyle name="Normal 3 15" xfId="109"/>
    <cellStyle name="Normal 3 16" xfId="110"/>
    <cellStyle name="Normal 3 17" xfId="111"/>
    <cellStyle name="Normal 3 18" xfId="112"/>
    <cellStyle name="Normal 3 19" xfId="113"/>
    <cellStyle name="Normal 3 2" xfId="114"/>
    <cellStyle name="Normal 3 20" xfId="115"/>
    <cellStyle name="Normal 3 21" xfId="116"/>
    <cellStyle name="Normal 3 22" xfId="117"/>
    <cellStyle name="Normal 3 23" xfId="118"/>
    <cellStyle name="Normal 3 24" xfId="119"/>
    <cellStyle name="Normal 3 25" xfId="120"/>
    <cellStyle name="Normal 3 26" xfId="121"/>
    <cellStyle name="Normal 3 27" xfId="122"/>
    <cellStyle name="Normal 3 28" xfId="123"/>
    <cellStyle name="Normal 3 29" xfId="124"/>
    <cellStyle name="Normal 3 3" xfId="125"/>
    <cellStyle name="Normal 3 30" xfId="126"/>
    <cellStyle name="Normal 3 31" xfId="127"/>
    <cellStyle name="Normal 3 32" xfId="128"/>
    <cellStyle name="Normal 3 33" xfId="129"/>
    <cellStyle name="Normal 3 34" xfId="130"/>
    <cellStyle name="Normal 3 35" xfId="131"/>
    <cellStyle name="Normal 3 36" xfId="132"/>
    <cellStyle name="Normal 3 37" xfId="133"/>
    <cellStyle name="Normal 3 38" xfId="134"/>
    <cellStyle name="Normal 3 39" xfId="135"/>
    <cellStyle name="Normal 3 4" xfId="136"/>
    <cellStyle name="Normal 3 40" xfId="137"/>
    <cellStyle name="Normal 3 5" xfId="138"/>
    <cellStyle name="Normal 3 6" xfId="139"/>
    <cellStyle name="Normal 3 7" xfId="140"/>
    <cellStyle name="Normal 3 8" xfId="141"/>
    <cellStyle name="Normal 3 9" xfId="142"/>
    <cellStyle name="Normal 4" xfId="143"/>
    <cellStyle name="Normal 4 10" xfId="144"/>
    <cellStyle name="Normal 4 11" xfId="145"/>
    <cellStyle name="Normal 4 12" xfId="146"/>
    <cellStyle name="Normal 4 13" xfId="147"/>
    <cellStyle name="Normal 4 14" xfId="148"/>
    <cellStyle name="Normal 4 15" xfId="149"/>
    <cellStyle name="Normal 4 16" xfId="150"/>
    <cellStyle name="Normal 4 17" xfId="151"/>
    <cellStyle name="Normal 4 18" xfId="152"/>
    <cellStyle name="Normal 4 19" xfId="153"/>
    <cellStyle name="Normal 4 2" xfId="154"/>
    <cellStyle name="Normal 4 20" xfId="155"/>
    <cellStyle name="Normal 4 21" xfId="156"/>
    <cellStyle name="Normal 4 22" xfId="157"/>
    <cellStyle name="Normal 4 23" xfId="158"/>
    <cellStyle name="Normal 4 24" xfId="159"/>
    <cellStyle name="Normal 4 25" xfId="160"/>
    <cellStyle name="Normal 4 26" xfId="161"/>
    <cellStyle name="Normal 4 27" xfId="162"/>
    <cellStyle name="Normal 4 28" xfId="163"/>
    <cellStyle name="Normal 4 29" xfId="164"/>
    <cellStyle name="Normal 4 3" xfId="165"/>
    <cellStyle name="Normal 4 30" xfId="166"/>
    <cellStyle name="Normal 4 31" xfId="167"/>
    <cellStyle name="Normal 4 32" xfId="168"/>
    <cellStyle name="Normal 4 33" xfId="169"/>
    <cellStyle name="Normal 4 34" xfId="170"/>
    <cellStyle name="Normal 4 35" xfId="171"/>
    <cellStyle name="Normal 4 36" xfId="172"/>
    <cellStyle name="Normal 4 37" xfId="173"/>
    <cellStyle name="Normal 4 38" xfId="174"/>
    <cellStyle name="Normal 4 39" xfId="175"/>
    <cellStyle name="Normal 4 4" xfId="176"/>
    <cellStyle name="Normal 4 5" xfId="177"/>
    <cellStyle name="Normal 4 6" xfId="178"/>
    <cellStyle name="Normal 4 7" xfId="179"/>
    <cellStyle name="Normal 4 8" xfId="180"/>
    <cellStyle name="Normal 4 9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18" xfId="191"/>
    <cellStyle name="Normal 5 19" xfId="192"/>
    <cellStyle name="Normal 5 2" xfId="193"/>
    <cellStyle name="Normal 5 20" xfId="194"/>
    <cellStyle name="Normal 5 21" xfId="195"/>
    <cellStyle name="Normal 5 22" xfId="196"/>
    <cellStyle name="Normal 5 23" xfId="197"/>
    <cellStyle name="Normal 5 24" xfId="198"/>
    <cellStyle name="Normal 5 25" xfId="199"/>
    <cellStyle name="Normal 5 26" xfId="200"/>
    <cellStyle name="Normal 5 27" xfId="201"/>
    <cellStyle name="Normal 5 28" xfId="202"/>
    <cellStyle name="Normal 5 29" xfId="203"/>
    <cellStyle name="Normal 5 3" xfId="204"/>
    <cellStyle name="Normal 5 30" xfId="205"/>
    <cellStyle name="Normal 5 31" xfId="206"/>
    <cellStyle name="Normal 5 32" xfId="207"/>
    <cellStyle name="Normal 5 33" xfId="208"/>
    <cellStyle name="Normal 5 34" xfId="209"/>
    <cellStyle name="Normal 5 35" xfId="210"/>
    <cellStyle name="Normal 5 36" xfId="211"/>
    <cellStyle name="Normal 5 37" xfId="212"/>
    <cellStyle name="Normal 5 38" xfId="213"/>
    <cellStyle name="Normal 5 39" xfId="214"/>
    <cellStyle name="Normal 5 4" xfId="215"/>
    <cellStyle name="Normal 5 40" xfId="216"/>
    <cellStyle name="Normal 5 5" xfId="217"/>
    <cellStyle name="Normal 5 6" xfId="218"/>
    <cellStyle name="Normal 5 7" xfId="219"/>
    <cellStyle name="Normal 5 8" xfId="220"/>
    <cellStyle name="Normal 5 9" xfId="221"/>
    <cellStyle name="Normal 50" xfId="222"/>
    <cellStyle name="Normal 6 10" xfId="223"/>
    <cellStyle name="Normal 6 11" xfId="224"/>
    <cellStyle name="Normal 6 12" xfId="225"/>
    <cellStyle name="Normal 6 13" xfId="226"/>
    <cellStyle name="Normal 6 14" xfId="227"/>
    <cellStyle name="Normal 6 15" xfId="228"/>
    <cellStyle name="Normal 6 16" xfId="229"/>
    <cellStyle name="Normal 6 17" xfId="230"/>
    <cellStyle name="Normal 6 18" xfId="231"/>
    <cellStyle name="Normal 6 19" xfId="232"/>
    <cellStyle name="Normal 6 2" xfId="233"/>
    <cellStyle name="Normal 6 20" xfId="234"/>
    <cellStyle name="Normal 6 21" xfId="235"/>
    <cellStyle name="Normal 6 22" xfId="236"/>
    <cellStyle name="Normal 6 23" xfId="237"/>
    <cellStyle name="Normal 6 24" xfId="238"/>
    <cellStyle name="Normal 6 25" xfId="239"/>
    <cellStyle name="Normal 6 26" xfId="240"/>
    <cellStyle name="Normal 6 27" xfId="241"/>
    <cellStyle name="Normal 6 28" xfId="242"/>
    <cellStyle name="Normal 6 29" xfId="243"/>
    <cellStyle name="Normal 6 3" xfId="244"/>
    <cellStyle name="Normal 6 30" xfId="245"/>
    <cellStyle name="Normal 6 31" xfId="246"/>
    <cellStyle name="Normal 6 32" xfId="247"/>
    <cellStyle name="Normal 6 33" xfId="248"/>
    <cellStyle name="Normal 6 34" xfId="249"/>
    <cellStyle name="Normal 6 35" xfId="250"/>
    <cellStyle name="Normal 6 36" xfId="251"/>
    <cellStyle name="Normal 6 37" xfId="252"/>
    <cellStyle name="Normal 6 38" xfId="253"/>
    <cellStyle name="Normal 6 39" xfId="254"/>
    <cellStyle name="Normal 6 4" xfId="255"/>
    <cellStyle name="Normal 6 5" xfId="256"/>
    <cellStyle name="Normal 6 6" xfId="257"/>
    <cellStyle name="Normal 6 7" xfId="258"/>
    <cellStyle name="Normal 6 8" xfId="259"/>
    <cellStyle name="Normal 6 9" xfId="260"/>
    <cellStyle name="Normal 7" xfId="261"/>
    <cellStyle name="Normal 7 10" xfId="262"/>
    <cellStyle name="Normal 7 11" xfId="263"/>
    <cellStyle name="Normal 7 12" xfId="264"/>
    <cellStyle name="Normal 7 13" xfId="265"/>
    <cellStyle name="Normal 7 14" xfId="266"/>
    <cellStyle name="Normal 7 15" xfId="267"/>
    <cellStyle name="Normal 7 16" xfId="268"/>
    <cellStyle name="Normal 7 17" xfId="269"/>
    <cellStyle name="Normal 7 18" xfId="270"/>
    <cellStyle name="Normal 7 19" xfId="271"/>
    <cellStyle name="Normal 7 2" xfId="272"/>
    <cellStyle name="Normal 7 20" xfId="273"/>
    <cellStyle name="Normal 7 21" xfId="274"/>
    <cellStyle name="Normal 7 22" xfId="275"/>
    <cellStyle name="Normal 7 23" xfId="276"/>
    <cellStyle name="Normal 7 24" xfId="277"/>
    <cellStyle name="Normal 7 25" xfId="278"/>
    <cellStyle name="Normal 7 26" xfId="279"/>
    <cellStyle name="Normal 7 27" xfId="280"/>
    <cellStyle name="Normal 7 28" xfId="281"/>
    <cellStyle name="Normal 7 29" xfId="282"/>
    <cellStyle name="Normal 7 3" xfId="283"/>
    <cellStyle name="Normal 7 30" xfId="284"/>
    <cellStyle name="Normal 7 31" xfId="285"/>
    <cellStyle name="Normal 7 32" xfId="286"/>
    <cellStyle name="Normal 7 33" xfId="287"/>
    <cellStyle name="Normal 7 34" xfId="288"/>
    <cellStyle name="Normal 7 35" xfId="289"/>
    <cellStyle name="Normal 7 36" xfId="290"/>
    <cellStyle name="Normal 7 37" xfId="291"/>
    <cellStyle name="Normal 7 38" xfId="292"/>
    <cellStyle name="Normal 7 39" xfId="293"/>
    <cellStyle name="Normal 7 4" xfId="294"/>
    <cellStyle name="Normal 7 5" xfId="295"/>
    <cellStyle name="Normal 7 6" xfId="296"/>
    <cellStyle name="Normal 7 7" xfId="297"/>
    <cellStyle name="Normal 7 8" xfId="298"/>
    <cellStyle name="Normal 7 9" xfId="299"/>
    <cellStyle name="Normal 8 10" xfId="300"/>
    <cellStyle name="Normal 8 11" xfId="301"/>
    <cellStyle name="Normal 8 12" xfId="302"/>
    <cellStyle name="Normal 8 13" xfId="303"/>
    <cellStyle name="Normal 8 14" xfId="304"/>
    <cellStyle name="Normal 8 15" xfId="305"/>
    <cellStyle name="Normal 8 16" xfId="306"/>
    <cellStyle name="Normal 8 17" xfId="307"/>
    <cellStyle name="Normal 8 18" xfId="308"/>
    <cellStyle name="Normal 8 19" xfId="309"/>
    <cellStyle name="Normal 8 2" xfId="310"/>
    <cellStyle name="Normal 8 20" xfId="311"/>
    <cellStyle name="Normal 8 21" xfId="312"/>
    <cellStyle name="Normal 8 22" xfId="313"/>
    <cellStyle name="Normal 8 23" xfId="314"/>
    <cellStyle name="Normal 8 24" xfId="315"/>
    <cellStyle name="Normal 8 25" xfId="316"/>
    <cellStyle name="Normal 8 26" xfId="317"/>
    <cellStyle name="Normal 8 27" xfId="318"/>
    <cellStyle name="Normal 8 28" xfId="319"/>
    <cellStyle name="Normal 8 29" xfId="320"/>
    <cellStyle name="Normal 8 3" xfId="321"/>
    <cellStyle name="Normal 8 30" xfId="322"/>
    <cellStyle name="Normal 8 31" xfId="323"/>
    <cellStyle name="Normal 8 32" xfId="324"/>
    <cellStyle name="Normal 8 33" xfId="325"/>
    <cellStyle name="Normal 8 34" xfId="326"/>
    <cellStyle name="Normal 8 35" xfId="327"/>
    <cellStyle name="Normal 8 36" xfId="328"/>
    <cellStyle name="Normal 8 37" xfId="329"/>
    <cellStyle name="Normal 8 38" xfId="330"/>
    <cellStyle name="Normal 8 39" xfId="331"/>
    <cellStyle name="Normal 8 4" xfId="332"/>
    <cellStyle name="Normal 8 5" xfId="333"/>
    <cellStyle name="Normal 8 6" xfId="334"/>
    <cellStyle name="Normal 8 7" xfId="335"/>
    <cellStyle name="Normal 8 8" xfId="336"/>
    <cellStyle name="Normal 8 9" xfId="337"/>
    <cellStyle name="Normal 9 10" xfId="338"/>
    <cellStyle name="Normal 9 11" xfId="339"/>
    <cellStyle name="Normal 9 12" xfId="340"/>
    <cellStyle name="Normal 9 13" xfId="341"/>
    <cellStyle name="Normal 9 14" xfId="342"/>
    <cellStyle name="Normal 9 15" xfId="343"/>
    <cellStyle name="Normal 9 16" xfId="344"/>
    <cellStyle name="Normal 9 17" xfId="345"/>
    <cellStyle name="Normal 9 18" xfId="346"/>
    <cellStyle name="Normal 9 19" xfId="347"/>
    <cellStyle name="Normal 9 2" xfId="3"/>
    <cellStyle name="Normal 9 20" xfId="348"/>
    <cellStyle name="Normal 9 21" xfId="349"/>
    <cellStyle name="Normal 9 22" xfId="350"/>
    <cellStyle name="Normal 9 23" xfId="351"/>
    <cellStyle name="Normal 9 24" xfId="352"/>
    <cellStyle name="Normal 9 25" xfId="353"/>
    <cellStyle name="Normal 9 26" xfId="354"/>
    <cellStyle name="Normal 9 27" xfId="355"/>
    <cellStyle name="Normal 9 28" xfId="356"/>
    <cellStyle name="Normal 9 29" xfId="357"/>
    <cellStyle name="Normal 9 3" xfId="358"/>
    <cellStyle name="Normal 9 30" xfId="359"/>
    <cellStyle name="Normal 9 31" xfId="360"/>
    <cellStyle name="Normal 9 32" xfId="361"/>
    <cellStyle name="Normal 9 33" xfId="362"/>
    <cellStyle name="Normal 9 34" xfId="363"/>
    <cellStyle name="Normal 9 35" xfId="364"/>
    <cellStyle name="Normal 9 36" xfId="365"/>
    <cellStyle name="Normal 9 37" xfId="366"/>
    <cellStyle name="Normal 9 38" xfId="367"/>
    <cellStyle name="Normal 9 39" xfId="368"/>
    <cellStyle name="Normal 9 4" xfId="369"/>
    <cellStyle name="Normal 9 5" xfId="370"/>
    <cellStyle name="Normal 9 6" xfId="371"/>
    <cellStyle name="Normal 9 7" xfId="372"/>
    <cellStyle name="Normal 9 8" xfId="373"/>
    <cellStyle name="Normal 9 9" xfId="374"/>
    <cellStyle name="Nota 2" xfId="375"/>
    <cellStyle name="Porcentagem" xfId="384" builtinId="5"/>
    <cellStyle name="Porcentagem 2" xfId="376"/>
    <cellStyle name="Porcentagem 2 2" xfId="377"/>
    <cellStyle name="Separador de milhares" xfId="397" builtinId="3"/>
    <cellStyle name="Separador de milhares 2" xfId="378"/>
    <cellStyle name="Separador de milhares 2 2" xfId="379"/>
    <cellStyle name="Separador de milhares 2 3" xfId="380"/>
    <cellStyle name="Separador de milhares 3" xfId="381"/>
    <cellStyle name="Separador de milhares 4" xfId="382"/>
    <cellStyle name="Vírgula 2" xfId="38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442478</xdr:colOff>
      <xdr:row>7</xdr:row>
      <xdr:rowOff>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0"/>
          <a:ext cx="44247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499628</xdr:colOff>
      <xdr:row>7</xdr:row>
      <xdr:rowOff>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050" y="533400"/>
          <a:ext cx="442478" cy="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18</xdr:row>
      <xdr:rowOff>0</xdr:rowOff>
    </xdr:from>
    <xdr:ext cx="442478" cy="0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4150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18</xdr:row>
      <xdr:rowOff>0</xdr:rowOff>
    </xdr:from>
    <xdr:ext cx="442478" cy="0"/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850" y="184150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442478" cy="0"/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4150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18</xdr:row>
      <xdr:rowOff>0</xdr:rowOff>
    </xdr:from>
    <xdr:ext cx="442478" cy="0"/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850" y="184150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442478" cy="0"/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8100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27</xdr:row>
      <xdr:rowOff>0</xdr:rowOff>
    </xdr:from>
    <xdr:ext cx="442478" cy="0"/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850" y="2578100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442478" cy="0"/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8100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27</xdr:row>
      <xdr:rowOff>0</xdr:rowOff>
    </xdr:from>
    <xdr:ext cx="442478" cy="0"/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850" y="2578100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442478" cy="0"/>
    <xdr:pic>
      <xdr:nvPicPr>
        <xdr:cNvPr id="12" name="Imagem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72050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36</xdr:row>
      <xdr:rowOff>0</xdr:rowOff>
    </xdr:from>
    <xdr:ext cx="442478" cy="0"/>
    <xdr:pic>
      <xdr:nvPicPr>
        <xdr:cNvPr id="13" name="Imagem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850" y="4972050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442478" cy="0"/>
    <xdr:pic>
      <xdr:nvPicPr>
        <xdr:cNvPr id="14" name="Imagem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72050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36</xdr:row>
      <xdr:rowOff>0</xdr:rowOff>
    </xdr:from>
    <xdr:ext cx="442478" cy="0"/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850" y="4972050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442478" cy="0"/>
    <xdr:pic>
      <xdr:nvPicPr>
        <xdr:cNvPr id="16" name="Imagem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470588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45</xdr:row>
      <xdr:rowOff>0</xdr:rowOff>
    </xdr:from>
    <xdr:ext cx="442478" cy="0"/>
    <xdr:pic>
      <xdr:nvPicPr>
        <xdr:cNvPr id="17" name="Imagem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7470588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442478" cy="0"/>
    <xdr:pic>
      <xdr:nvPicPr>
        <xdr:cNvPr id="18" name="Imagem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470588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45</xdr:row>
      <xdr:rowOff>0</xdr:rowOff>
    </xdr:from>
    <xdr:ext cx="442478" cy="0"/>
    <xdr:pic>
      <xdr:nvPicPr>
        <xdr:cNvPr id="19" name="Imagem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7470588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442478" cy="0"/>
    <xdr:pic>
      <xdr:nvPicPr>
        <xdr:cNvPr id="20" name="Imagem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98529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54</xdr:row>
      <xdr:rowOff>0</xdr:rowOff>
    </xdr:from>
    <xdr:ext cx="442478" cy="0"/>
    <xdr:pic>
      <xdr:nvPicPr>
        <xdr:cNvPr id="21" name="Imagem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9898529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442478" cy="0"/>
    <xdr:pic>
      <xdr:nvPicPr>
        <xdr:cNvPr id="22" name="Imagem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98529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54</xdr:row>
      <xdr:rowOff>0</xdr:rowOff>
    </xdr:from>
    <xdr:ext cx="442478" cy="0"/>
    <xdr:pic>
      <xdr:nvPicPr>
        <xdr:cNvPr id="23" name="Imagem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9898529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442478" cy="0"/>
    <xdr:pic>
      <xdr:nvPicPr>
        <xdr:cNvPr id="24" name="Imagem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26471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64</xdr:row>
      <xdr:rowOff>0</xdr:rowOff>
    </xdr:from>
    <xdr:ext cx="442478" cy="0"/>
    <xdr:pic>
      <xdr:nvPicPr>
        <xdr:cNvPr id="25" name="Imagem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12326471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442478" cy="0"/>
    <xdr:pic>
      <xdr:nvPicPr>
        <xdr:cNvPr id="26" name="Imagem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26471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64</xdr:row>
      <xdr:rowOff>0</xdr:rowOff>
    </xdr:from>
    <xdr:ext cx="442478" cy="0"/>
    <xdr:pic>
      <xdr:nvPicPr>
        <xdr:cNvPr id="27" name="Imagem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12326471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442478" cy="0"/>
    <xdr:pic>
      <xdr:nvPicPr>
        <xdr:cNvPr id="28" name="Imagem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754412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73</xdr:row>
      <xdr:rowOff>0</xdr:rowOff>
    </xdr:from>
    <xdr:ext cx="442478" cy="0"/>
    <xdr:pic>
      <xdr:nvPicPr>
        <xdr:cNvPr id="29" name="Imagem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14754412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442478" cy="0"/>
    <xdr:pic>
      <xdr:nvPicPr>
        <xdr:cNvPr id="30" name="Imagem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754412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73</xdr:row>
      <xdr:rowOff>0</xdr:rowOff>
    </xdr:from>
    <xdr:ext cx="442478" cy="0"/>
    <xdr:pic>
      <xdr:nvPicPr>
        <xdr:cNvPr id="31" name="Imagem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14754412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442478" cy="0"/>
    <xdr:pic>
      <xdr:nvPicPr>
        <xdr:cNvPr id="32" name="Imagem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182353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82</xdr:row>
      <xdr:rowOff>0</xdr:rowOff>
    </xdr:from>
    <xdr:ext cx="442478" cy="0"/>
    <xdr:pic>
      <xdr:nvPicPr>
        <xdr:cNvPr id="33" name="Imagem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17182353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442478" cy="0"/>
    <xdr:pic>
      <xdr:nvPicPr>
        <xdr:cNvPr id="34" name="Imagem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182353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82</xdr:row>
      <xdr:rowOff>0</xdr:rowOff>
    </xdr:from>
    <xdr:ext cx="442478" cy="0"/>
    <xdr:pic>
      <xdr:nvPicPr>
        <xdr:cNvPr id="35" name="Imagem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17182353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442478" cy="0"/>
    <xdr:pic>
      <xdr:nvPicPr>
        <xdr:cNvPr id="36" name="Imagem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610294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91</xdr:row>
      <xdr:rowOff>0</xdr:rowOff>
    </xdr:from>
    <xdr:ext cx="442478" cy="0"/>
    <xdr:pic>
      <xdr:nvPicPr>
        <xdr:cNvPr id="37" name="Imagem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19610294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442478" cy="0"/>
    <xdr:pic>
      <xdr:nvPicPr>
        <xdr:cNvPr id="38" name="Imagem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610294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91</xdr:row>
      <xdr:rowOff>0</xdr:rowOff>
    </xdr:from>
    <xdr:ext cx="442478" cy="0"/>
    <xdr:pic>
      <xdr:nvPicPr>
        <xdr:cNvPr id="39" name="Imagem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19610294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100</xdr:row>
      <xdr:rowOff>0</xdr:rowOff>
    </xdr:from>
    <xdr:ext cx="442478" cy="0"/>
    <xdr:pic>
      <xdr:nvPicPr>
        <xdr:cNvPr id="40" name="Imagem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38235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100</xdr:row>
      <xdr:rowOff>0</xdr:rowOff>
    </xdr:from>
    <xdr:ext cx="442478" cy="0"/>
    <xdr:pic>
      <xdr:nvPicPr>
        <xdr:cNvPr id="41" name="Imagem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22038235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100</xdr:row>
      <xdr:rowOff>0</xdr:rowOff>
    </xdr:from>
    <xdr:ext cx="442478" cy="0"/>
    <xdr:pic>
      <xdr:nvPicPr>
        <xdr:cNvPr id="42" name="Imagem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38235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100</xdr:row>
      <xdr:rowOff>0</xdr:rowOff>
    </xdr:from>
    <xdr:ext cx="442478" cy="0"/>
    <xdr:pic>
      <xdr:nvPicPr>
        <xdr:cNvPr id="43" name="Imagem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22038235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442478" cy="0"/>
    <xdr:pic>
      <xdr:nvPicPr>
        <xdr:cNvPr id="44" name="Imagem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466176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109</xdr:row>
      <xdr:rowOff>0</xdr:rowOff>
    </xdr:from>
    <xdr:ext cx="442478" cy="0"/>
    <xdr:pic>
      <xdr:nvPicPr>
        <xdr:cNvPr id="45" name="Imagem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24466176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442478" cy="0"/>
    <xdr:pic>
      <xdr:nvPicPr>
        <xdr:cNvPr id="46" name="Imagem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466176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109</xdr:row>
      <xdr:rowOff>0</xdr:rowOff>
    </xdr:from>
    <xdr:ext cx="442478" cy="0"/>
    <xdr:pic>
      <xdr:nvPicPr>
        <xdr:cNvPr id="47" name="Imagem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24466176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118</xdr:row>
      <xdr:rowOff>0</xdr:rowOff>
    </xdr:from>
    <xdr:ext cx="442478" cy="0"/>
    <xdr:pic>
      <xdr:nvPicPr>
        <xdr:cNvPr id="48" name="Imagem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894118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118</xdr:row>
      <xdr:rowOff>0</xdr:rowOff>
    </xdr:from>
    <xdr:ext cx="442478" cy="0"/>
    <xdr:pic>
      <xdr:nvPicPr>
        <xdr:cNvPr id="49" name="Imagem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26894118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118</xdr:row>
      <xdr:rowOff>0</xdr:rowOff>
    </xdr:from>
    <xdr:ext cx="442478" cy="0"/>
    <xdr:pic>
      <xdr:nvPicPr>
        <xdr:cNvPr id="50" name="Imagem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894118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118</xdr:row>
      <xdr:rowOff>0</xdr:rowOff>
    </xdr:from>
    <xdr:ext cx="442478" cy="0"/>
    <xdr:pic>
      <xdr:nvPicPr>
        <xdr:cNvPr id="51" name="Imagem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26894118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442478" cy="0"/>
    <xdr:pic>
      <xdr:nvPicPr>
        <xdr:cNvPr id="52" name="Imagem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322059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127</xdr:row>
      <xdr:rowOff>0</xdr:rowOff>
    </xdr:from>
    <xdr:ext cx="442478" cy="0"/>
    <xdr:pic>
      <xdr:nvPicPr>
        <xdr:cNvPr id="53" name="Imagem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29322059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442478" cy="0"/>
    <xdr:pic>
      <xdr:nvPicPr>
        <xdr:cNvPr id="54" name="Imagem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322059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127</xdr:row>
      <xdr:rowOff>0</xdr:rowOff>
    </xdr:from>
    <xdr:ext cx="442478" cy="0"/>
    <xdr:pic>
      <xdr:nvPicPr>
        <xdr:cNvPr id="55" name="Imagem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29322059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136</xdr:row>
      <xdr:rowOff>0</xdr:rowOff>
    </xdr:from>
    <xdr:ext cx="442478" cy="0"/>
    <xdr:pic>
      <xdr:nvPicPr>
        <xdr:cNvPr id="56" name="Imagem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50000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136</xdr:row>
      <xdr:rowOff>0</xdr:rowOff>
    </xdr:from>
    <xdr:ext cx="442478" cy="0"/>
    <xdr:pic>
      <xdr:nvPicPr>
        <xdr:cNvPr id="57" name="Imagem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31750000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136</xdr:row>
      <xdr:rowOff>0</xdr:rowOff>
    </xdr:from>
    <xdr:ext cx="442478" cy="0"/>
    <xdr:pic>
      <xdr:nvPicPr>
        <xdr:cNvPr id="58" name="Imagem 57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50000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136</xdr:row>
      <xdr:rowOff>0</xdr:rowOff>
    </xdr:from>
    <xdr:ext cx="442478" cy="0"/>
    <xdr:pic>
      <xdr:nvPicPr>
        <xdr:cNvPr id="59" name="Imagem 58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31750000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145</xdr:row>
      <xdr:rowOff>0</xdr:rowOff>
    </xdr:from>
    <xdr:ext cx="442478" cy="0"/>
    <xdr:pic>
      <xdr:nvPicPr>
        <xdr:cNvPr id="60" name="Imagem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177941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145</xdr:row>
      <xdr:rowOff>0</xdr:rowOff>
    </xdr:from>
    <xdr:ext cx="442478" cy="0"/>
    <xdr:pic>
      <xdr:nvPicPr>
        <xdr:cNvPr id="61" name="Imagem 60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34177941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145</xdr:row>
      <xdr:rowOff>0</xdr:rowOff>
    </xdr:from>
    <xdr:ext cx="442478" cy="0"/>
    <xdr:pic>
      <xdr:nvPicPr>
        <xdr:cNvPr id="62" name="Imagem 6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177941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145</xdr:row>
      <xdr:rowOff>0</xdr:rowOff>
    </xdr:from>
    <xdr:ext cx="442478" cy="0"/>
    <xdr:pic>
      <xdr:nvPicPr>
        <xdr:cNvPr id="63" name="Imagem 62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34177941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154</xdr:row>
      <xdr:rowOff>0</xdr:rowOff>
    </xdr:from>
    <xdr:ext cx="442478" cy="0"/>
    <xdr:pic>
      <xdr:nvPicPr>
        <xdr:cNvPr id="64" name="Imagem 63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605882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154</xdr:row>
      <xdr:rowOff>0</xdr:rowOff>
    </xdr:from>
    <xdr:ext cx="442478" cy="0"/>
    <xdr:pic>
      <xdr:nvPicPr>
        <xdr:cNvPr id="65" name="Imagem 64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36605882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154</xdr:row>
      <xdr:rowOff>0</xdr:rowOff>
    </xdr:from>
    <xdr:ext cx="442478" cy="0"/>
    <xdr:pic>
      <xdr:nvPicPr>
        <xdr:cNvPr id="66" name="Imagem 6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605882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154</xdr:row>
      <xdr:rowOff>0</xdr:rowOff>
    </xdr:from>
    <xdr:ext cx="442478" cy="0"/>
    <xdr:pic>
      <xdr:nvPicPr>
        <xdr:cNvPr id="67" name="Imagem 66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36605882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163</xdr:row>
      <xdr:rowOff>0</xdr:rowOff>
    </xdr:from>
    <xdr:ext cx="442478" cy="0"/>
    <xdr:pic>
      <xdr:nvPicPr>
        <xdr:cNvPr id="68" name="Imagem 67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033824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163</xdr:row>
      <xdr:rowOff>0</xdr:rowOff>
    </xdr:from>
    <xdr:ext cx="442478" cy="0"/>
    <xdr:pic>
      <xdr:nvPicPr>
        <xdr:cNvPr id="69" name="Imagem 68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39033824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163</xdr:row>
      <xdr:rowOff>0</xdr:rowOff>
    </xdr:from>
    <xdr:ext cx="442478" cy="0"/>
    <xdr:pic>
      <xdr:nvPicPr>
        <xdr:cNvPr id="70" name="Imagem 69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033824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163</xdr:row>
      <xdr:rowOff>0</xdr:rowOff>
    </xdr:from>
    <xdr:ext cx="442478" cy="0"/>
    <xdr:pic>
      <xdr:nvPicPr>
        <xdr:cNvPr id="71" name="Imagem 70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39033824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172</xdr:row>
      <xdr:rowOff>0</xdr:rowOff>
    </xdr:from>
    <xdr:ext cx="442478" cy="0"/>
    <xdr:pic>
      <xdr:nvPicPr>
        <xdr:cNvPr id="72" name="Imagem 7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461765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172</xdr:row>
      <xdr:rowOff>0</xdr:rowOff>
    </xdr:from>
    <xdr:ext cx="442478" cy="0"/>
    <xdr:pic>
      <xdr:nvPicPr>
        <xdr:cNvPr id="73" name="Imagem 72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41461765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172</xdr:row>
      <xdr:rowOff>0</xdr:rowOff>
    </xdr:from>
    <xdr:ext cx="442478" cy="0"/>
    <xdr:pic>
      <xdr:nvPicPr>
        <xdr:cNvPr id="74" name="Imagem 73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461765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172</xdr:row>
      <xdr:rowOff>0</xdr:rowOff>
    </xdr:from>
    <xdr:ext cx="442478" cy="0"/>
    <xdr:pic>
      <xdr:nvPicPr>
        <xdr:cNvPr id="75" name="Imagem 74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41461765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181</xdr:row>
      <xdr:rowOff>0</xdr:rowOff>
    </xdr:from>
    <xdr:ext cx="442478" cy="0"/>
    <xdr:pic>
      <xdr:nvPicPr>
        <xdr:cNvPr id="76" name="Imagem 7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89706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181</xdr:row>
      <xdr:rowOff>0</xdr:rowOff>
    </xdr:from>
    <xdr:ext cx="442478" cy="0"/>
    <xdr:pic>
      <xdr:nvPicPr>
        <xdr:cNvPr id="77" name="Imagem 76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43889706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181</xdr:row>
      <xdr:rowOff>0</xdr:rowOff>
    </xdr:from>
    <xdr:ext cx="442478" cy="0"/>
    <xdr:pic>
      <xdr:nvPicPr>
        <xdr:cNvPr id="78" name="Imagem 77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89706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181</xdr:row>
      <xdr:rowOff>0</xdr:rowOff>
    </xdr:from>
    <xdr:ext cx="442478" cy="0"/>
    <xdr:pic>
      <xdr:nvPicPr>
        <xdr:cNvPr id="79" name="Imagem 78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43889706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442478" cy="0"/>
    <xdr:pic>
      <xdr:nvPicPr>
        <xdr:cNvPr id="80" name="Imagem 79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6317647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190</xdr:row>
      <xdr:rowOff>0</xdr:rowOff>
    </xdr:from>
    <xdr:ext cx="442478" cy="0"/>
    <xdr:pic>
      <xdr:nvPicPr>
        <xdr:cNvPr id="81" name="Imagem 80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46317647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442478" cy="0"/>
    <xdr:pic>
      <xdr:nvPicPr>
        <xdr:cNvPr id="82" name="Imagem 8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6317647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190</xdr:row>
      <xdr:rowOff>0</xdr:rowOff>
    </xdr:from>
    <xdr:ext cx="442478" cy="0"/>
    <xdr:pic>
      <xdr:nvPicPr>
        <xdr:cNvPr id="83" name="Imagem 82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46317647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199</xdr:row>
      <xdr:rowOff>0</xdr:rowOff>
    </xdr:from>
    <xdr:ext cx="442478" cy="0"/>
    <xdr:pic>
      <xdr:nvPicPr>
        <xdr:cNvPr id="84" name="Imagem 83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745588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199</xdr:row>
      <xdr:rowOff>0</xdr:rowOff>
    </xdr:from>
    <xdr:ext cx="442478" cy="0"/>
    <xdr:pic>
      <xdr:nvPicPr>
        <xdr:cNvPr id="85" name="Imagem 84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48745588"/>
          <a:ext cx="44247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199</xdr:row>
      <xdr:rowOff>0</xdr:rowOff>
    </xdr:from>
    <xdr:ext cx="442478" cy="0"/>
    <xdr:pic>
      <xdr:nvPicPr>
        <xdr:cNvPr id="86" name="Imagem 8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745588"/>
          <a:ext cx="442478" cy="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199</xdr:row>
      <xdr:rowOff>0</xdr:rowOff>
    </xdr:from>
    <xdr:ext cx="442478" cy="0"/>
    <xdr:pic>
      <xdr:nvPicPr>
        <xdr:cNvPr id="87" name="Imagem 86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91" y="48745588"/>
          <a:ext cx="442478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052"/>
  <sheetViews>
    <sheetView tabSelected="1" topLeftCell="A4" zoomScale="80" zoomScaleNormal="80" workbookViewId="0">
      <selection activeCell="B27" sqref="B27:I27"/>
    </sheetView>
  </sheetViews>
  <sheetFormatPr defaultRowHeight="15"/>
  <cols>
    <col min="1" max="1" width="2.5703125" customWidth="1"/>
    <col min="2" max="2" width="5.42578125" customWidth="1"/>
    <col min="3" max="3" width="11.5703125" customWidth="1"/>
    <col min="4" max="4" width="75.7109375" customWidth="1"/>
    <col min="5" max="5" width="11.28515625" customWidth="1"/>
    <col min="6" max="6" width="13.140625" customWidth="1"/>
    <col min="7" max="7" width="12.28515625" customWidth="1"/>
    <col min="8" max="8" width="10.7109375" customWidth="1"/>
    <col min="9" max="9" width="11.7109375" style="7" customWidth="1"/>
    <col min="10" max="10" width="2.42578125" customWidth="1"/>
    <col min="13" max="13" width="11.7109375" bestFit="1" customWidth="1"/>
  </cols>
  <sheetData>
    <row r="2" spans="2:9" ht="15" customHeight="1">
      <c r="B2" s="227" t="s">
        <v>207</v>
      </c>
      <c r="C2" s="227"/>
      <c r="D2" s="227"/>
      <c r="E2" s="227"/>
      <c r="F2" s="227"/>
      <c r="G2" s="227"/>
      <c r="H2" s="227"/>
      <c r="I2" s="227"/>
    </row>
    <row r="3" spans="2:9" ht="15" customHeight="1">
      <c r="B3" s="227"/>
      <c r="C3" s="227"/>
      <c r="D3" s="227"/>
      <c r="E3" s="227"/>
      <c r="F3" s="227"/>
      <c r="G3" s="227"/>
      <c r="H3" s="227"/>
      <c r="I3" s="227"/>
    </row>
    <row r="4" spans="2:9" ht="27.75" customHeight="1">
      <c r="B4" s="227"/>
      <c r="C4" s="227"/>
      <c r="D4" s="227"/>
      <c r="E4" s="227"/>
      <c r="F4" s="227"/>
      <c r="G4" s="227"/>
      <c r="H4" s="227"/>
      <c r="I4" s="227"/>
    </row>
    <row r="5" spans="2:9" ht="27.75" customHeight="1">
      <c r="B5" s="234" t="s">
        <v>271</v>
      </c>
      <c r="C5" s="234"/>
      <c r="D5" s="234"/>
      <c r="E5" s="234"/>
      <c r="F5" s="234"/>
      <c r="G5" s="234"/>
      <c r="H5" s="234"/>
      <c r="I5" s="234"/>
    </row>
    <row r="6" spans="2:9" ht="18" customHeight="1">
      <c r="B6" s="235" t="s">
        <v>219</v>
      </c>
      <c r="C6" s="235"/>
      <c r="D6" s="235"/>
      <c r="E6" s="235"/>
      <c r="F6" s="235"/>
      <c r="G6" s="235"/>
      <c r="H6" s="235"/>
      <c r="I6" s="235"/>
    </row>
    <row r="7" spans="2:9" ht="36" customHeight="1" thickBot="1">
      <c r="B7" s="230" t="s">
        <v>248</v>
      </c>
      <c r="C7" s="231"/>
      <c r="D7" s="231"/>
      <c r="E7" s="231"/>
      <c r="F7" s="231"/>
      <c r="G7" s="231"/>
      <c r="H7" s="231"/>
      <c r="I7" s="231"/>
    </row>
    <row r="8" spans="2:9" ht="15.95" customHeight="1">
      <c r="H8" s="7"/>
      <c r="I8"/>
    </row>
    <row r="9" spans="2:9" ht="27.75" customHeight="1" thickBot="1">
      <c r="B9" s="224" t="s">
        <v>220</v>
      </c>
      <c r="C9" s="224"/>
      <c r="D9" s="224"/>
      <c r="E9" s="224"/>
      <c r="F9" s="224"/>
      <c r="G9" s="224"/>
      <c r="H9" s="224"/>
      <c r="I9" s="224"/>
    </row>
    <row r="10" spans="2:9" ht="27.75" customHeight="1" thickBot="1">
      <c r="B10" s="204" t="s">
        <v>76</v>
      </c>
      <c r="C10" s="205"/>
      <c r="D10" s="205"/>
      <c r="E10" s="205"/>
      <c r="F10" s="205"/>
      <c r="G10" s="205"/>
      <c r="H10" s="205"/>
      <c r="I10" s="236"/>
    </row>
    <row r="11" spans="2:9" ht="27.75" customHeight="1" thickBot="1">
      <c r="B11" s="35"/>
      <c r="C11" s="36"/>
      <c r="D11" s="36"/>
      <c r="E11" s="36"/>
      <c r="F11" s="36"/>
      <c r="G11" s="36"/>
      <c r="H11" s="36"/>
      <c r="I11" s="37"/>
    </row>
    <row r="12" spans="2:9" ht="27.75" customHeight="1">
      <c r="B12" s="237" t="s">
        <v>0</v>
      </c>
      <c r="C12" s="238"/>
      <c r="D12" s="164" t="s">
        <v>221</v>
      </c>
      <c r="E12" s="164" t="s">
        <v>153</v>
      </c>
      <c r="F12" s="165" t="s">
        <v>222</v>
      </c>
      <c r="G12" s="165" t="s">
        <v>223</v>
      </c>
      <c r="H12" s="187" t="s">
        <v>224</v>
      </c>
      <c r="I12" s="188"/>
    </row>
    <row r="13" spans="2:9" ht="30">
      <c r="B13" s="176">
        <v>23</v>
      </c>
      <c r="C13" s="177"/>
      <c r="D13" s="166" t="s">
        <v>225</v>
      </c>
      <c r="E13" s="167" t="s">
        <v>38</v>
      </c>
      <c r="F13" s="168">
        <f>5001+12000+19000+5001+47000</f>
        <v>88002</v>
      </c>
      <c r="G13" s="169">
        <f>'Preços unitários'!K48</f>
        <v>6.002363323002224</v>
      </c>
      <c r="H13" s="178">
        <f>F13*G13</f>
        <v>528219.97715084173</v>
      </c>
      <c r="I13" s="179"/>
    </row>
    <row r="14" spans="2:9" ht="45">
      <c r="B14" s="176">
        <v>24</v>
      </c>
      <c r="C14" s="177"/>
      <c r="D14" s="166" t="s">
        <v>226</v>
      </c>
      <c r="E14" s="167" t="s">
        <v>38</v>
      </c>
      <c r="F14" s="168">
        <f>5001+8000+5001+47000</f>
        <v>65002</v>
      </c>
      <c r="G14" s="169">
        <f>'Preços unitários'!K92</f>
        <v>19.513348168407418</v>
      </c>
      <c r="H14" s="178">
        <f>F14*G14</f>
        <v>1268406.657642819</v>
      </c>
      <c r="I14" s="179"/>
    </row>
    <row r="15" spans="2:9" ht="30">
      <c r="B15" s="176">
        <v>25</v>
      </c>
      <c r="C15" s="177"/>
      <c r="D15" s="166" t="s">
        <v>227</v>
      </c>
      <c r="E15" s="167" t="s">
        <v>38</v>
      </c>
      <c r="F15" s="168">
        <f>5001+10000+5001+53500</f>
        <v>73502</v>
      </c>
      <c r="G15" s="169">
        <f>'Preços unitários'!K136</f>
        <v>3.1071522847011122</v>
      </c>
      <c r="H15" s="178">
        <f t="shared" ref="H15:H34" si="0">F15*G15</f>
        <v>228381.90723010115</v>
      </c>
      <c r="I15" s="179"/>
    </row>
    <row r="16" spans="2:9" ht="45">
      <c r="B16" s="176">
        <v>26</v>
      </c>
      <c r="C16" s="177"/>
      <c r="D16" s="166" t="s">
        <v>228</v>
      </c>
      <c r="E16" s="167" t="s">
        <v>38</v>
      </c>
      <c r="F16" s="168">
        <f>5001+12000+5001+47000</f>
        <v>69002</v>
      </c>
      <c r="G16" s="169">
        <f>'Preços unitários'!K180</f>
        <v>3.352495088668185</v>
      </c>
      <c r="H16" s="178">
        <f t="shared" si="0"/>
        <v>231328.86610828209</v>
      </c>
      <c r="I16" s="179"/>
    </row>
    <row r="17" spans="2:9" ht="45">
      <c r="B17" s="176">
        <v>27</v>
      </c>
      <c r="C17" s="177"/>
      <c r="D17" s="170" t="s">
        <v>229</v>
      </c>
      <c r="E17" s="167" t="s">
        <v>38</v>
      </c>
      <c r="F17" s="168">
        <f>5001+12000+19000+5001+47000</f>
        <v>88002</v>
      </c>
      <c r="G17" s="169">
        <f>'Preços unitários'!K224</f>
        <v>3.3001663539211874</v>
      </c>
      <c r="H17" s="178">
        <f t="shared" si="0"/>
        <v>290421.23947777232</v>
      </c>
      <c r="I17" s="179"/>
    </row>
    <row r="18" spans="2:9" ht="30">
      <c r="B18" s="176">
        <v>28</v>
      </c>
      <c r="C18" s="177"/>
      <c r="D18" s="171" t="s">
        <v>230</v>
      </c>
      <c r="E18" s="167" t="s">
        <v>38</v>
      </c>
      <c r="F18" s="168">
        <f>5001+5001+47000</f>
        <v>57002</v>
      </c>
      <c r="G18" s="173">
        <f>'Preços unitários'!K268</f>
        <v>4.2340336308014841</v>
      </c>
      <c r="H18" s="178">
        <f t="shared" si="0"/>
        <v>241348.3850229462</v>
      </c>
      <c r="I18" s="179"/>
    </row>
    <row r="19" spans="2:9" ht="30">
      <c r="B19" s="176">
        <v>29</v>
      </c>
      <c r="C19" s="177"/>
      <c r="D19" s="171" t="s">
        <v>231</v>
      </c>
      <c r="E19" s="167" t="s">
        <v>38</v>
      </c>
      <c r="F19" s="168">
        <f>5001+5001+47000</f>
        <v>57002</v>
      </c>
      <c r="G19" s="173">
        <f>'Preços unitários'!K312</f>
        <v>2.7993086515465397</v>
      </c>
      <c r="H19" s="178">
        <f t="shared" si="0"/>
        <v>159566.19175545586</v>
      </c>
      <c r="I19" s="179"/>
    </row>
    <row r="20" spans="2:9" ht="30">
      <c r="B20" s="176">
        <v>30</v>
      </c>
      <c r="C20" s="177"/>
      <c r="D20" s="171" t="s">
        <v>232</v>
      </c>
      <c r="E20" s="167" t="s">
        <v>38</v>
      </c>
      <c r="F20" s="168">
        <f>5001+5001+47000</f>
        <v>57002</v>
      </c>
      <c r="G20" s="173">
        <f>'Preços unitários'!K356</f>
        <v>7.7584295114107409</v>
      </c>
      <c r="H20" s="178">
        <f t="shared" si="0"/>
        <v>442245.99900943507</v>
      </c>
      <c r="I20" s="179"/>
    </row>
    <row r="21" spans="2:9" ht="30">
      <c r="B21" s="176">
        <v>31</v>
      </c>
      <c r="C21" s="177"/>
      <c r="D21" s="171" t="s">
        <v>233</v>
      </c>
      <c r="E21" s="167" t="s">
        <v>38</v>
      </c>
      <c r="F21" s="168">
        <f>5001+9138+33000+19000+5001+47000</f>
        <v>118140</v>
      </c>
      <c r="G21" s="173">
        <f>'Preços unitários'!K400</f>
        <v>4.9397205591648303</v>
      </c>
      <c r="H21" s="178">
        <f t="shared" si="0"/>
        <v>583578.5868597331</v>
      </c>
      <c r="I21" s="179"/>
    </row>
    <row r="22" spans="2:9" ht="45">
      <c r="B22" s="176">
        <v>32</v>
      </c>
      <c r="C22" s="177"/>
      <c r="D22" s="171" t="s">
        <v>234</v>
      </c>
      <c r="E22" s="167" t="s">
        <v>38</v>
      </c>
      <c r="F22" s="168">
        <f>12000+33000+19000+5001+47000</f>
        <v>116001</v>
      </c>
      <c r="G22" s="173">
        <f>'Preços unitários'!K444</f>
        <v>3.7577757309736226</v>
      </c>
      <c r="H22" s="178">
        <f t="shared" si="0"/>
        <v>435905.74256867118</v>
      </c>
      <c r="I22" s="179"/>
    </row>
    <row r="23" spans="2:9" ht="45">
      <c r="B23" s="176">
        <v>33</v>
      </c>
      <c r="C23" s="177"/>
      <c r="D23" s="171" t="s">
        <v>235</v>
      </c>
      <c r="E23" s="167" t="s">
        <v>38</v>
      </c>
      <c r="F23" s="168">
        <f>5001+12000+19000+9000+21000+47000</f>
        <v>113001</v>
      </c>
      <c r="G23" s="173">
        <f>'Preços unitários'!K488</f>
        <v>2.1818492933853464</v>
      </c>
      <c r="H23" s="178">
        <f t="shared" si="0"/>
        <v>246551.15200183753</v>
      </c>
      <c r="I23" s="179"/>
    </row>
    <row r="24" spans="2:9" ht="45">
      <c r="B24" s="359">
        <v>34</v>
      </c>
      <c r="C24" s="360"/>
      <c r="D24" s="361" t="s">
        <v>236</v>
      </c>
      <c r="E24" s="362" t="s">
        <v>38</v>
      </c>
      <c r="F24" s="363">
        <v>76002</v>
      </c>
      <c r="G24" s="364">
        <f>'Preços unitários'!K530</f>
        <v>4.5010585085775663</v>
      </c>
      <c r="H24" s="365">
        <f t="shared" si="0"/>
        <v>342089.44876891217</v>
      </c>
      <c r="I24" s="366"/>
    </row>
    <row r="25" spans="2:9" ht="45">
      <c r="B25" s="176">
        <v>35</v>
      </c>
      <c r="C25" s="177"/>
      <c r="D25" s="171" t="s">
        <v>237</v>
      </c>
      <c r="E25" s="167" t="s">
        <v>38</v>
      </c>
      <c r="F25" s="168">
        <f>5001+5001+47000</f>
        <v>57002</v>
      </c>
      <c r="G25" s="173">
        <f>'Preços unitários'!K574</f>
        <v>3.7695714284764921</v>
      </c>
      <c r="H25" s="178">
        <f t="shared" si="0"/>
        <v>214873.11056601701</v>
      </c>
      <c r="I25" s="179"/>
    </row>
    <row r="26" spans="2:9" ht="45">
      <c r="B26" s="176">
        <v>36</v>
      </c>
      <c r="C26" s="177"/>
      <c r="D26" s="171" t="s">
        <v>238</v>
      </c>
      <c r="E26" s="167" t="s">
        <v>38</v>
      </c>
      <c r="F26" s="168">
        <f>5001+18116+1000+10000+5001+47000</f>
        <v>86118</v>
      </c>
      <c r="G26" s="173">
        <f>'Preços unitários'!K618</f>
        <v>1.7212388994021481</v>
      </c>
      <c r="H26" s="178">
        <f t="shared" si="0"/>
        <v>148229.65153871418</v>
      </c>
      <c r="I26" s="179"/>
    </row>
    <row r="27" spans="2:9" ht="45">
      <c r="B27" s="359">
        <v>37</v>
      </c>
      <c r="C27" s="360"/>
      <c r="D27" s="361" t="s">
        <v>239</v>
      </c>
      <c r="E27" s="362" t="s">
        <v>38</v>
      </c>
      <c r="F27" s="363">
        <v>111002</v>
      </c>
      <c r="G27" s="364">
        <f>'Preços unitários'!K662</f>
        <v>3.2305365524042959</v>
      </c>
      <c r="H27" s="365">
        <f t="shared" si="0"/>
        <v>358596.01838998165</v>
      </c>
      <c r="I27" s="366"/>
    </row>
    <row r="28" spans="2:9" ht="30">
      <c r="B28" s="176">
        <v>38</v>
      </c>
      <c r="C28" s="177"/>
      <c r="D28" s="171" t="s">
        <v>240</v>
      </c>
      <c r="E28" s="167" t="s">
        <v>38</v>
      </c>
      <c r="F28" s="172">
        <f>12000+12000+6000+9000+47000</f>
        <v>86000</v>
      </c>
      <c r="G28" s="173">
        <f>'Preços unitários'!K706</f>
        <v>2.9141382154810382</v>
      </c>
      <c r="H28" s="178">
        <f t="shared" si="0"/>
        <v>250615.88653136929</v>
      </c>
      <c r="I28" s="179"/>
    </row>
    <row r="29" spans="2:9" ht="45">
      <c r="B29" s="176">
        <v>39</v>
      </c>
      <c r="C29" s="177"/>
      <c r="D29" s="171" t="s">
        <v>241</v>
      </c>
      <c r="E29" s="167" t="s">
        <v>38</v>
      </c>
      <c r="F29" s="172">
        <f>12000+33000+12000+19000+47000</f>
        <v>123000</v>
      </c>
      <c r="G29" s="173">
        <f>'Preços unitários'!K750</f>
        <v>1.7878676839882772</v>
      </c>
      <c r="H29" s="178">
        <f t="shared" si="0"/>
        <v>219907.7251305581</v>
      </c>
      <c r="I29" s="179"/>
    </row>
    <row r="30" spans="2:9" ht="45">
      <c r="B30" s="176">
        <v>40</v>
      </c>
      <c r="C30" s="177"/>
      <c r="D30" s="171" t="s">
        <v>242</v>
      </c>
      <c r="E30" s="167" t="s">
        <v>38</v>
      </c>
      <c r="F30" s="172">
        <f>5001+8500+5001+47000</f>
        <v>65502</v>
      </c>
      <c r="G30" s="173">
        <f>'Preços unitários'!K794</f>
        <v>1.3978179737588308</v>
      </c>
      <c r="H30" s="178">
        <f t="shared" si="0"/>
        <v>91559.872917150933</v>
      </c>
      <c r="I30" s="179"/>
    </row>
    <row r="31" spans="2:9" ht="45">
      <c r="B31" s="176">
        <v>41</v>
      </c>
      <c r="C31" s="177"/>
      <c r="D31" s="171" t="s">
        <v>243</v>
      </c>
      <c r="E31" s="167" t="s">
        <v>38</v>
      </c>
      <c r="F31" s="172">
        <f>5001+18116+10000+47000</f>
        <v>80117</v>
      </c>
      <c r="G31" s="173">
        <f>'Preços unitários'!K838</f>
        <v>1.2900109985443917</v>
      </c>
      <c r="H31" s="178">
        <f t="shared" si="0"/>
        <v>103351.81117038103</v>
      </c>
      <c r="I31" s="179"/>
    </row>
    <row r="32" spans="2:9" ht="30">
      <c r="B32" s="176">
        <v>42</v>
      </c>
      <c r="C32" s="177"/>
      <c r="D32" s="171" t="s">
        <v>244</v>
      </c>
      <c r="E32" s="167" t="s">
        <v>38</v>
      </c>
      <c r="F32" s="172">
        <f>12000+12000+19000+5001+47000</f>
        <v>95001</v>
      </c>
      <c r="G32" s="173">
        <f>'Preços unitários'!K882</f>
        <v>0.96659007290107402</v>
      </c>
      <c r="H32" s="178">
        <f t="shared" si="0"/>
        <v>91827.023515674926</v>
      </c>
      <c r="I32" s="179"/>
    </row>
    <row r="33" spans="2:9" ht="30">
      <c r="B33" s="176">
        <v>43</v>
      </c>
      <c r="C33" s="177"/>
      <c r="D33" s="171" t="s">
        <v>245</v>
      </c>
      <c r="E33" s="167" t="s">
        <v>38</v>
      </c>
      <c r="F33" s="172">
        <f>5001+19000+5001+47000</f>
        <v>76002</v>
      </c>
      <c r="G33" s="173">
        <f>'Preços unitários'!K926</f>
        <v>0.99990446519413856</v>
      </c>
      <c r="H33" s="178">
        <f t="shared" si="0"/>
        <v>75994.739163684921</v>
      </c>
      <c r="I33" s="179"/>
    </row>
    <row r="34" spans="2:9" ht="45.75" thickBot="1">
      <c r="B34" s="176">
        <v>44</v>
      </c>
      <c r="C34" s="177"/>
      <c r="D34" s="171" t="s">
        <v>246</v>
      </c>
      <c r="E34" s="174" t="s">
        <v>38</v>
      </c>
      <c r="F34" s="172">
        <f>5001+25600+33000+6000+6500+47000</f>
        <v>123101</v>
      </c>
      <c r="G34" s="173">
        <f>'Preços unitários'!K970</f>
        <v>12.031389528312074</v>
      </c>
      <c r="H34" s="180">
        <f t="shared" si="0"/>
        <v>1481076.0823247447</v>
      </c>
      <c r="I34" s="181"/>
    </row>
    <row r="35" spans="2:9" ht="27.75" customHeight="1" thickBot="1">
      <c r="B35" s="182" t="s">
        <v>247</v>
      </c>
      <c r="C35" s="183"/>
      <c r="D35" s="183"/>
      <c r="E35" s="183"/>
      <c r="F35" s="183"/>
      <c r="G35" s="184"/>
      <c r="H35" s="185">
        <f>SUM(H13:I34)</f>
        <v>8034076.0748450812</v>
      </c>
      <c r="I35" s="186"/>
    </row>
    <row r="36" spans="2:9" ht="17.25" customHeight="1">
      <c r="H36" s="7"/>
      <c r="I36"/>
    </row>
    <row r="37" spans="2:9" ht="10.5" customHeight="1">
      <c r="B37" s="133"/>
      <c r="C37" s="133"/>
      <c r="D37" s="133"/>
      <c r="E37" s="133"/>
      <c r="F37" s="133"/>
      <c r="G37" s="133"/>
      <c r="H37" s="134"/>
      <c r="I37" s="133"/>
    </row>
    <row r="38" spans="2:9" ht="27.75" customHeight="1">
      <c r="B38" s="175" t="s">
        <v>200</v>
      </c>
      <c r="C38" s="175"/>
      <c r="D38" s="175"/>
      <c r="E38" s="175"/>
      <c r="F38" s="175"/>
      <c r="G38" s="175"/>
      <c r="H38" s="175"/>
      <c r="I38" s="175"/>
    </row>
    <row r="39" spans="2:9" ht="27.75" customHeight="1">
      <c r="B39" s="175" t="s">
        <v>201</v>
      </c>
      <c r="C39" s="175"/>
      <c r="D39" s="175"/>
      <c r="E39" s="175"/>
      <c r="F39" s="175"/>
      <c r="G39" s="175"/>
      <c r="H39" s="175"/>
      <c r="I39" s="175"/>
    </row>
    <row r="40" spans="2:9" ht="27.75" customHeight="1">
      <c r="B40" s="163"/>
      <c r="C40" s="163"/>
      <c r="D40" s="163"/>
      <c r="E40" s="163"/>
      <c r="F40" s="163"/>
      <c r="G40" s="163"/>
      <c r="H40" s="163"/>
      <c r="I40" s="163"/>
    </row>
    <row r="41" spans="2:9" ht="27.75" customHeight="1">
      <c r="B41" s="163"/>
      <c r="C41" s="163"/>
      <c r="D41" s="163"/>
      <c r="E41" s="163"/>
      <c r="F41" s="163"/>
      <c r="G41" s="163"/>
      <c r="H41" s="163"/>
      <c r="I41" s="163"/>
    </row>
    <row r="42" spans="2:9" ht="27.75" customHeight="1">
      <c r="B42" s="163"/>
      <c r="C42" s="163"/>
      <c r="D42" s="163"/>
      <c r="E42" s="163"/>
      <c r="F42" s="163"/>
      <c r="G42" s="163"/>
      <c r="H42" s="163"/>
      <c r="I42" s="163"/>
    </row>
    <row r="43" spans="2:9" ht="27.75" customHeight="1">
      <c r="B43" s="163"/>
      <c r="C43" s="163"/>
      <c r="D43" s="163"/>
      <c r="E43" s="163"/>
      <c r="F43" s="163"/>
      <c r="G43" s="163"/>
      <c r="H43" s="163"/>
      <c r="I43" s="163"/>
    </row>
    <row r="44" spans="2:9" ht="27.75" customHeight="1">
      <c r="B44" s="163"/>
      <c r="C44" s="163"/>
      <c r="D44" s="163"/>
      <c r="E44" s="163"/>
      <c r="F44" s="163"/>
      <c r="G44" s="163"/>
      <c r="H44" s="163"/>
      <c r="I44" s="163"/>
    </row>
    <row r="45" spans="2:9" ht="27.75" customHeight="1">
      <c r="B45" s="163"/>
      <c r="C45" s="163"/>
      <c r="D45" s="163"/>
      <c r="E45" s="163"/>
      <c r="F45" s="163"/>
      <c r="G45" s="163"/>
      <c r="H45" s="163"/>
      <c r="I45" s="163"/>
    </row>
    <row r="46" spans="2:9" ht="27.75" customHeight="1">
      <c r="B46" s="163"/>
      <c r="C46" s="163"/>
      <c r="D46" s="163"/>
      <c r="E46" s="163"/>
      <c r="F46" s="163"/>
      <c r="G46" s="163"/>
      <c r="H46" s="163"/>
      <c r="I46" s="163"/>
    </row>
    <row r="47" spans="2:9" ht="27.75" customHeight="1">
      <c r="B47" s="163"/>
      <c r="C47" s="163"/>
      <c r="D47" s="163"/>
      <c r="E47" s="163"/>
      <c r="F47" s="163"/>
      <c r="G47" s="163"/>
      <c r="H47" s="163"/>
      <c r="I47" s="163"/>
    </row>
    <row r="48" spans="2:9" ht="27.75" customHeight="1">
      <c r="B48" s="163"/>
      <c r="C48" s="163"/>
      <c r="D48" s="163"/>
      <c r="E48" s="163"/>
      <c r="F48" s="163"/>
      <c r="G48" s="163"/>
      <c r="H48" s="163"/>
      <c r="I48" s="163"/>
    </row>
    <row r="49" spans="2:9" ht="27.75" customHeight="1">
      <c r="B49" s="163"/>
      <c r="C49" s="163"/>
      <c r="D49" s="163"/>
      <c r="E49" s="163"/>
      <c r="F49" s="163"/>
      <c r="G49" s="163"/>
      <c r="H49" s="163"/>
      <c r="I49" s="163"/>
    </row>
    <row r="50" spans="2:9" ht="27.75" customHeight="1">
      <c r="B50" s="163"/>
      <c r="C50" s="163"/>
      <c r="D50" s="163"/>
      <c r="E50" s="163"/>
      <c r="F50" s="163"/>
      <c r="G50" s="163"/>
      <c r="H50" s="163"/>
      <c r="I50" s="163"/>
    </row>
    <row r="51" spans="2:9" ht="27.75" customHeight="1">
      <c r="B51" s="163"/>
      <c r="C51" s="163"/>
      <c r="D51" s="163"/>
      <c r="E51" s="163"/>
      <c r="F51" s="163"/>
      <c r="G51" s="163"/>
      <c r="H51" s="163"/>
      <c r="I51" s="163"/>
    </row>
    <row r="52" spans="2:9" ht="27.75" customHeight="1">
      <c r="B52" s="163"/>
      <c r="C52" s="163"/>
      <c r="D52" s="163"/>
      <c r="E52" s="163"/>
      <c r="F52" s="163"/>
      <c r="G52" s="163"/>
      <c r="H52" s="163"/>
      <c r="I52" s="163"/>
    </row>
    <row r="53" spans="2:9" ht="27.75" customHeight="1">
      <c r="B53" s="163"/>
      <c r="C53" s="163"/>
      <c r="D53" s="163"/>
      <c r="E53" s="163"/>
      <c r="F53" s="163"/>
      <c r="G53" s="163"/>
      <c r="H53" s="163"/>
      <c r="I53" s="163"/>
    </row>
    <row r="54" spans="2:9" ht="27.75" customHeight="1">
      <c r="B54" s="163"/>
      <c r="C54" s="163"/>
      <c r="D54" s="163"/>
      <c r="E54" s="163"/>
      <c r="F54" s="163"/>
      <c r="G54" s="163"/>
      <c r="H54" s="163"/>
      <c r="I54" s="163"/>
    </row>
    <row r="55" spans="2:9" ht="27.75" customHeight="1">
      <c r="B55" s="163"/>
      <c r="C55" s="163"/>
      <c r="D55" s="163"/>
      <c r="E55" s="163"/>
      <c r="F55" s="163"/>
      <c r="G55" s="163"/>
      <c r="H55" s="163"/>
      <c r="I55" s="163"/>
    </row>
    <row r="56" spans="2:9" ht="27.75" customHeight="1">
      <c r="B56" s="163"/>
      <c r="C56" s="163"/>
      <c r="D56" s="163"/>
      <c r="E56" s="163"/>
      <c r="F56" s="163"/>
      <c r="G56" s="163"/>
      <c r="H56" s="163"/>
      <c r="I56" s="163"/>
    </row>
    <row r="57" spans="2:9" ht="27.75" customHeight="1">
      <c r="B57" s="163"/>
      <c r="C57" s="163"/>
      <c r="D57" s="163"/>
      <c r="E57" s="163"/>
      <c r="F57" s="163"/>
      <c r="G57" s="163"/>
      <c r="H57" s="163"/>
      <c r="I57" s="163"/>
    </row>
    <row r="58" spans="2:9" ht="27.75" customHeight="1">
      <c r="B58" s="163"/>
      <c r="C58" s="163"/>
      <c r="D58" s="163"/>
      <c r="E58" s="163"/>
      <c r="F58" s="163"/>
      <c r="G58" s="163"/>
      <c r="H58" s="163"/>
      <c r="I58" s="163"/>
    </row>
    <row r="59" spans="2:9" ht="27.75" customHeight="1">
      <c r="B59" s="163"/>
      <c r="C59" s="163"/>
      <c r="D59" s="163"/>
      <c r="E59" s="163"/>
      <c r="F59" s="163"/>
      <c r="G59" s="163"/>
      <c r="H59" s="163"/>
      <c r="I59" s="163"/>
    </row>
    <row r="60" spans="2:9" ht="27.75" customHeight="1">
      <c r="B60" s="163"/>
      <c r="C60" s="163"/>
      <c r="D60" s="163"/>
      <c r="E60" s="163"/>
      <c r="F60" s="163"/>
      <c r="G60" s="163"/>
      <c r="H60" s="163"/>
      <c r="I60" s="163"/>
    </row>
    <row r="61" spans="2:9" ht="27.75" customHeight="1">
      <c r="B61" s="163"/>
      <c r="C61" s="163"/>
      <c r="D61" s="163"/>
      <c r="E61" s="163"/>
      <c r="F61" s="163"/>
      <c r="G61" s="163"/>
      <c r="H61" s="163"/>
      <c r="I61" s="163"/>
    </row>
    <row r="62" spans="2:9" ht="27.75" customHeight="1">
      <c r="B62" s="163"/>
      <c r="C62" s="163"/>
      <c r="D62" s="163"/>
      <c r="E62" s="163"/>
      <c r="F62" s="163"/>
      <c r="G62" s="163"/>
      <c r="H62" s="163"/>
      <c r="I62" s="163"/>
    </row>
    <row r="63" spans="2:9" ht="27.75" customHeight="1">
      <c r="B63" s="163"/>
      <c r="C63" s="163"/>
      <c r="D63" s="163"/>
      <c r="E63" s="163"/>
      <c r="F63" s="163"/>
      <c r="G63" s="163"/>
      <c r="H63" s="163"/>
      <c r="I63" s="163"/>
    </row>
    <row r="64" spans="2:9" ht="27.75" customHeight="1">
      <c r="B64" s="163"/>
      <c r="C64" s="163"/>
      <c r="D64" s="163"/>
      <c r="E64" s="163"/>
      <c r="F64" s="163"/>
      <c r="G64" s="163"/>
      <c r="H64" s="163"/>
      <c r="I64" s="163"/>
    </row>
    <row r="65" spans="2:9" ht="27.75" customHeight="1">
      <c r="B65" s="163"/>
      <c r="C65" s="163"/>
      <c r="D65" s="163"/>
      <c r="E65" s="163"/>
      <c r="F65" s="163"/>
      <c r="G65" s="163"/>
      <c r="H65" s="163"/>
      <c r="I65" s="163"/>
    </row>
    <row r="66" spans="2:9" ht="27.75" customHeight="1">
      <c r="B66" s="163"/>
      <c r="C66" s="163"/>
      <c r="D66" s="163"/>
      <c r="E66" s="163"/>
      <c r="F66" s="163"/>
      <c r="G66" s="163"/>
      <c r="H66" s="163"/>
      <c r="I66" s="163"/>
    </row>
    <row r="67" spans="2:9" ht="27.75" customHeight="1">
      <c r="B67" s="163"/>
      <c r="C67" s="163"/>
      <c r="D67" s="163"/>
      <c r="E67" s="163"/>
      <c r="F67" s="163"/>
      <c r="G67" s="163"/>
      <c r="H67" s="163"/>
      <c r="I67" s="163"/>
    </row>
    <row r="68" spans="2:9" ht="27.75" customHeight="1">
      <c r="B68" s="163"/>
      <c r="C68" s="163"/>
      <c r="D68" s="163"/>
      <c r="E68" s="163"/>
      <c r="F68" s="163"/>
      <c r="G68" s="163"/>
      <c r="H68" s="163"/>
      <c r="I68" s="163"/>
    </row>
    <row r="69" spans="2:9" ht="15" customHeight="1">
      <c r="B69" s="60"/>
      <c r="C69" s="60"/>
      <c r="D69" s="60"/>
      <c r="E69" s="60"/>
      <c r="F69" s="60"/>
      <c r="G69" s="60"/>
      <c r="H69" s="60"/>
      <c r="I69" s="60"/>
    </row>
    <row r="70" spans="2:9" ht="15" customHeight="1">
      <c r="B70" s="60"/>
      <c r="C70" s="60"/>
      <c r="D70" s="60"/>
      <c r="E70" s="60"/>
      <c r="F70" s="60"/>
      <c r="G70" s="60"/>
      <c r="H70" s="60"/>
      <c r="I70" s="60"/>
    </row>
    <row r="71" spans="2:9" ht="15" customHeight="1">
      <c r="B71" s="60"/>
      <c r="C71" s="60"/>
      <c r="D71" s="60"/>
      <c r="E71" s="60"/>
      <c r="F71" s="60"/>
      <c r="G71" s="60"/>
      <c r="H71" s="60"/>
      <c r="I71" s="60"/>
    </row>
    <row r="72" spans="2:9" ht="23.25">
      <c r="B72" s="228" t="s">
        <v>208</v>
      </c>
      <c r="C72" s="228"/>
      <c r="D72" s="228"/>
      <c r="E72" s="228"/>
      <c r="F72" s="228"/>
      <c r="G72" s="228"/>
      <c r="H72" s="228"/>
      <c r="I72" s="228"/>
    </row>
    <row r="73" spans="2:9" ht="18.75">
      <c r="B73" s="229" t="s">
        <v>217</v>
      </c>
      <c r="C73" s="229"/>
      <c r="D73" s="229"/>
      <c r="E73" s="229"/>
      <c r="F73" s="229"/>
      <c r="G73" s="229"/>
      <c r="H73" s="229"/>
      <c r="I73" s="229"/>
    </row>
    <row r="74" spans="2:9" ht="38.25" customHeight="1" thickBot="1">
      <c r="B74" s="230" t="s">
        <v>209</v>
      </c>
      <c r="C74" s="231"/>
      <c r="D74" s="231"/>
      <c r="E74" s="231"/>
      <c r="F74" s="231"/>
      <c r="G74" s="231"/>
      <c r="H74" s="231"/>
      <c r="I74" s="231"/>
    </row>
    <row r="75" spans="2:9">
      <c r="B75" s="232" t="s">
        <v>16</v>
      </c>
      <c r="C75" s="233"/>
      <c r="D75" s="116"/>
      <c r="E75" s="116"/>
      <c r="F75" s="117"/>
      <c r="G75" s="118"/>
      <c r="H75" s="119"/>
      <c r="I75" s="119"/>
    </row>
    <row r="76" spans="2:9" ht="6.75" customHeight="1">
      <c r="B76" s="121"/>
      <c r="C76" s="122"/>
      <c r="D76" s="116"/>
      <c r="E76" s="116"/>
      <c r="F76" s="117"/>
      <c r="G76" s="118"/>
      <c r="H76" s="123"/>
      <c r="I76" s="117"/>
    </row>
    <row r="77" spans="2:9" ht="30" customHeight="1">
      <c r="B77" s="218" t="s">
        <v>82</v>
      </c>
      <c r="C77" s="219"/>
      <c r="D77" s="219"/>
      <c r="E77" s="219"/>
      <c r="F77" s="219"/>
      <c r="G77" s="219"/>
      <c r="H77" s="219"/>
      <c r="I77" s="219"/>
    </row>
    <row r="78" spans="2:9" ht="4.5" customHeight="1">
      <c r="B78" s="125"/>
      <c r="C78" s="119"/>
      <c r="D78" s="119"/>
      <c r="E78" s="119"/>
      <c r="F78" s="119"/>
      <c r="G78" s="119"/>
      <c r="H78" s="119"/>
      <c r="I78" s="122"/>
    </row>
    <row r="79" spans="2:9" ht="45.2" customHeight="1">
      <c r="B79" s="218" t="s">
        <v>79</v>
      </c>
      <c r="C79" s="219"/>
      <c r="D79" s="219"/>
      <c r="E79" s="219"/>
      <c r="F79" s="219"/>
      <c r="G79" s="219"/>
      <c r="H79" s="219"/>
      <c r="I79" s="219"/>
    </row>
    <row r="80" spans="2:9" ht="5.45" customHeight="1">
      <c r="B80" s="125"/>
      <c r="C80" s="119"/>
      <c r="D80" s="119"/>
      <c r="E80" s="119"/>
      <c r="F80" s="119"/>
      <c r="G80" s="119"/>
      <c r="H80" s="119"/>
      <c r="I80" s="122"/>
    </row>
    <row r="81" spans="2:12" s="58" customFormat="1" ht="30" customHeight="1">
      <c r="B81" s="220" t="s">
        <v>32</v>
      </c>
      <c r="C81" s="221"/>
      <c r="D81" s="221"/>
      <c r="E81" s="221"/>
      <c r="F81" s="221"/>
      <c r="G81" s="221"/>
      <c r="H81" s="221"/>
      <c r="I81" s="221"/>
    </row>
    <row r="82" spans="2:12" ht="6.75" customHeight="1">
      <c r="B82" s="126"/>
      <c r="C82" s="122"/>
      <c r="D82" s="119"/>
      <c r="E82" s="119"/>
      <c r="F82" s="119"/>
      <c r="G82" s="119"/>
      <c r="H82" s="119"/>
      <c r="I82" s="122"/>
    </row>
    <row r="83" spans="2:12" ht="15.75" thickBot="1">
      <c r="B83" s="222" t="s">
        <v>80</v>
      </c>
      <c r="C83" s="223"/>
      <c r="D83" s="223"/>
      <c r="E83" s="223"/>
      <c r="F83" s="223"/>
      <c r="G83" s="223"/>
      <c r="H83" s="223"/>
      <c r="I83" s="223"/>
    </row>
    <row r="85" spans="2:12" ht="27.75" customHeight="1" thickBot="1">
      <c r="B85" s="224" t="s">
        <v>109</v>
      </c>
      <c r="C85" s="224"/>
      <c r="D85" s="224"/>
      <c r="E85" s="224"/>
      <c r="F85" s="224"/>
      <c r="G85" s="224"/>
      <c r="H85" s="224"/>
      <c r="I85" s="224"/>
    </row>
    <row r="86" spans="2:12">
      <c r="B86" s="225" t="s">
        <v>140</v>
      </c>
      <c r="C86" s="226"/>
      <c r="D86" s="226"/>
      <c r="E86" s="226"/>
      <c r="F86" s="226"/>
      <c r="G86" s="226"/>
      <c r="H86" s="226"/>
      <c r="I86" s="226"/>
      <c r="L86" s="110"/>
    </row>
    <row r="87" spans="2:12" ht="15.75" thickBot="1">
      <c r="B87" s="204" t="s">
        <v>76</v>
      </c>
      <c r="C87" s="205"/>
      <c r="D87" s="205"/>
      <c r="E87" s="205"/>
      <c r="F87" s="205"/>
      <c r="G87" s="205"/>
      <c r="H87" s="205"/>
      <c r="I87" s="205"/>
      <c r="L87" s="110"/>
    </row>
    <row r="88" spans="2:12" ht="15.75" thickBot="1">
      <c r="B88" s="35"/>
      <c r="C88" s="36"/>
      <c r="D88" s="36"/>
      <c r="E88" s="36"/>
      <c r="F88" s="36"/>
      <c r="G88" s="36"/>
      <c r="H88" s="36"/>
      <c r="I88" s="36"/>
      <c r="L88" s="110"/>
    </row>
    <row r="89" spans="2:12" ht="15.75" thickBot="1">
      <c r="B89" s="195" t="s">
        <v>17</v>
      </c>
      <c r="C89" s="196"/>
      <c r="D89" s="206" t="s">
        <v>66</v>
      </c>
      <c r="E89" s="206"/>
      <c r="F89" s="206"/>
      <c r="G89" s="206"/>
      <c r="H89" s="206"/>
      <c r="I89" s="206"/>
      <c r="L89" s="110"/>
    </row>
    <row r="90" spans="2:12" ht="15.75" thickBot="1">
      <c r="B90" s="13"/>
      <c r="C90" s="10"/>
      <c r="D90" s="10"/>
      <c r="E90" s="10"/>
      <c r="F90" s="10"/>
      <c r="G90" s="10"/>
      <c r="H90" s="10"/>
      <c r="I90" s="34"/>
      <c r="L90" s="110"/>
    </row>
    <row r="91" spans="2:12" ht="30">
      <c r="B91" s="216" t="s">
        <v>23</v>
      </c>
      <c r="C91" s="217"/>
      <c r="D91" s="140" t="s">
        <v>6</v>
      </c>
      <c r="E91" s="140" t="s">
        <v>38</v>
      </c>
      <c r="F91" s="137" t="s">
        <v>125</v>
      </c>
      <c r="G91" s="137" t="s">
        <v>111</v>
      </c>
      <c r="H91" s="137" t="s">
        <v>117</v>
      </c>
      <c r="I91" s="140" t="s">
        <v>15</v>
      </c>
      <c r="L91" s="110"/>
    </row>
    <row r="92" spans="2:12">
      <c r="B92" s="46" t="s">
        <v>8</v>
      </c>
      <c r="C92" s="112">
        <f t="shared" ref="C92:D94" si="1">C121</f>
        <v>40817</v>
      </c>
      <c r="D92" s="108" t="str">
        <f t="shared" si="1"/>
        <v>Arquiteto Senior (44 horas)</v>
      </c>
      <c r="E92" s="70" t="s">
        <v>34</v>
      </c>
      <c r="F92" s="129">
        <f>'Quantitativo de MDO'!E15</f>
        <v>1.4999999999999999E-4</v>
      </c>
      <c r="G92" s="45" t="e">
        <f>#REF!</f>
        <v>#REF!</v>
      </c>
      <c r="H92" s="45" t="e">
        <f>F92*G92</f>
        <v>#REF!</v>
      </c>
      <c r="I92" s="81">
        <f>'Cálculo do fator "K"'!$M$23</f>
        <v>2.1865000000000001</v>
      </c>
      <c r="L92" s="109"/>
    </row>
    <row r="93" spans="2:12">
      <c r="B93" s="46" t="s">
        <v>9</v>
      </c>
      <c r="C93" s="21">
        <f t="shared" si="1"/>
        <v>40807</v>
      </c>
      <c r="D93" s="53" t="str">
        <f t="shared" si="1"/>
        <v>Desenhista projetista (44 horas)</v>
      </c>
      <c r="E93" s="70" t="s">
        <v>34</v>
      </c>
      <c r="F93" s="130">
        <f>'Quantitativo de MDO'!E16</f>
        <v>7.4999999999999993E-5</v>
      </c>
      <c r="G93" s="45" t="e">
        <f>#REF!</f>
        <v>#REF!</v>
      </c>
      <c r="H93" s="45" t="e">
        <f t="shared" ref="H93:H94" si="2">F93*G93</f>
        <v>#REF!</v>
      </c>
      <c r="I93" s="81">
        <f t="shared" ref="I93:I94" si="3">I92</f>
        <v>2.1865000000000001</v>
      </c>
      <c r="L93" s="109"/>
    </row>
    <row r="94" spans="2:12" ht="15.75" thickBot="1">
      <c r="B94" s="73" t="s">
        <v>10</v>
      </c>
      <c r="C94" s="51">
        <f t="shared" si="1"/>
        <v>40931</v>
      </c>
      <c r="D94" s="76" t="str">
        <f t="shared" si="1"/>
        <v>Auxiliar Técnico/Assistente de Engenharia (44 horas)</v>
      </c>
      <c r="E94" s="105" t="s">
        <v>34</v>
      </c>
      <c r="F94" s="131">
        <f>'Quantitativo de MDO'!E17</f>
        <v>3.7499999999999997E-5</v>
      </c>
      <c r="G94" s="75" t="e">
        <f>#REF!</f>
        <v>#REF!</v>
      </c>
      <c r="H94" s="75" t="e">
        <f t="shared" si="2"/>
        <v>#REF!</v>
      </c>
      <c r="I94" s="99">
        <f t="shared" si="3"/>
        <v>2.1865000000000001</v>
      </c>
      <c r="L94" s="107"/>
    </row>
    <row r="95" spans="2:12" ht="15.75" thickBot="1">
      <c r="B95" s="13"/>
      <c r="L95" s="107"/>
    </row>
    <row r="96" spans="2:12" ht="15.75" thickBot="1">
      <c r="B96" s="199" t="s">
        <v>21</v>
      </c>
      <c r="C96" s="200"/>
      <c r="D96" s="200"/>
      <c r="E96" s="200"/>
      <c r="F96" s="200"/>
      <c r="G96" s="200"/>
      <c r="H96" s="200"/>
      <c r="I96" s="200"/>
      <c r="L96" s="107"/>
    </row>
    <row r="97" spans="2:13" ht="15.75" thickBot="1">
      <c r="B97" s="20"/>
      <c r="C97" s="5"/>
      <c r="D97" s="5"/>
      <c r="E97" s="5"/>
      <c r="F97" s="5"/>
      <c r="G97" s="5"/>
      <c r="H97" s="5"/>
      <c r="I97" s="17"/>
      <c r="L97" s="109"/>
    </row>
    <row r="98" spans="2:13" ht="15.75" thickBot="1">
      <c r="B98" s="195" t="s">
        <v>18</v>
      </c>
      <c r="C98" s="196"/>
      <c r="D98" s="203" t="s">
        <v>72</v>
      </c>
      <c r="E98" s="203"/>
      <c r="F98" s="203"/>
      <c r="G98" s="203"/>
      <c r="H98" s="203"/>
      <c r="I98" s="203"/>
      <c r="L98" s="109"/>
      <c r="M98" s="18"/>
    </row>
    <row r="99" spans="2:13" ht="15.75" thickBot="1">
      <c r="B99" s="13"/>
      <c r="C99" s="10"/>
      <c r="D99" s="10"/>
      <c r="E99" s="10"/>
      <c r="F99" s="10"/>
      <c r="G99" s="10"/>
      <c r="H99" s="10"/>
      <c r="I99" s="34"/>
      <c r="L99" s="109"/>
    </row>
    <row r="100" spans="2:13" ht="30">
      <c r="B100" s="216" t="s">
        <v>23</v>
      </c>
      <c r="C100" s="217"/>
      <c r="D100" s="140" t="s">
        <v>6</v>
      </c>
      <c r="E100" s="140" t="s">
        <v>38</v>
      </c>
      <c r="F100" s="137" t="s">
        <v>125</v>
      </c>
      <c r="G100" s="137" t="s">
        <v>115</v>
      </c>
      <c r="H100" s="137" t="s">
        <v>117</v>
      </c>
      <c r="I100" s="140" t="s">
        <v>56</v>
      </c>
      <c r="L100" s="111"/>
    </row>
    <row r="101" spans="2:13">
      <c r="B101" s="46" t="s">
        <v>71</v>
      </c>
      <c r="C101" s="21" t="s">
        <v>147</v>
      </c>
      <c r="D101" s="135" t="s">
        <v>113</v>
      </c>
      <c r="E101" s="21" t="s">
        <v>26</v>
      </c>
      <c r="F101" s="128">
        <v>2.0000000000000001E-4</v>
      </c>
      <c r="G101" s="49">
        <v>96.62</v>
      </c>
      <c r="H101" s="49">
        <f>F101*G101</f>
        <v>1.9324000000000001E-2</v>
      </c>
      <c r="I101" s="81">
        <f>'Cálculo do fator "K"'!$M$24</f>
        <v>1.1986000000000001</v>
      </c>
      <c r="L101" s="110"/>
    </row>
    <row r="102" spans="2:13" ht="15.75" thickBot="1">
      <c r="B102" s="73"/>
      <c r="C102" s="51"/>
      <c r="D102" s="74"/>
      <c r="E102" s="74"/>
      <c r="F102" s="75"/>
      <c r="G102" s="75"/>
      <c r="H102" s="75"/>
      <c r="I102" s="47"/>
      <c r="L102" s="107"/>
    </row>
    <row r="103" spans="2:13" ht="15.75" thickBot="1">
      <c r="B103" s="13"/>
      <c r="L103" s="109"/>
      <c r="M103" s="67"/>
    </row>
    <row r="104" spans="2:13" ht="15.75" thickBot="1">
      <c r="B104" s="199" t="s">
        <v>20</v>
      </c>
      <c r="C104" s="200"/>
      <c r="D104" s="200"/>
      <c r="E104" s="200"/>
      <c r="F104" s="200"/>
      <c r="G104" s="200"/>
      <c r="H104" s="200"/>
      <c r="I104" s="200"/>
      <c r="L104" s="109"/>
    </row>
    <row r="105" spans="2:13" ht="15.75" thickBot="1">
      <c r="B105" s="13"/>
      <c r="L105" s="111"/>
    </row>
    <row r="106" spans="2:13" ht="15.75" thickBot="1">
      <c r="B106" s="195" t="s">
        <v>19</v>
      </c>
      <c r="C106" s="196"/>
      <c r="D106" s="197" t="s">
        <v>40</v>
      </c>
      <c r="E106" s="198"/>
      <c r="F106" s="198"/>
      <c r="G106" s="198"/>
      <c r="H106" s="198"/>
      <c r="I106" s="198"/>
      <c r="L106" s="107"/>
    </row>
    <row r="107" spans="2:13" ht="15.75" thickBot="1">
      <c r="B107" s="13"/>
      <c r="C107" s="10"/>
      <c r="D107" s="10"/>
      <c r="E107" s="10"/>
      <c r="F107" s="10"/>
      <c r="G107" s="10"/>
      <c r="H107" s="10"/>
      <c r="I107" s="34"/>
      <c r="L107" s="107"/>
    </row>
    <row r="108" spans="2:13" ht="30">
      <c r="B108" s="139" t="s">
        <v>25</v>
      </c>
      <c r="C108" s="137" t="s">
        <v>24</v>
      </c>
      <c r="D108" s="137" t="s">
        <v>7</v>
      </c>
      <c r="E108" s="137" t="s">
        <v>38</v>
      </c>
      <c r="F108" s="137" t="s">
        <v>125</v>
      </c>
      <c r="G108" s="137" t="s">
        <v>115</v>
      </c>
      <c r="H108" s="137" t="s">
        <v>37</v>
      </c>
      <c r="I108" s="137" t="s">
        <v>56</v>
      </c>
    </row>
    <row r="109" spans="2:13">
      <c r="B109" s="28" t="s">
        <v>73</v>
      </c>
      <c r="C109" s="21" t="s">
        <v>45</v>
      </c>
      <c r="D109" s="48" t="s">
        <v>114</v>
      </c>
      <c r="E109" s="21" t="s">
        <v>26</v>
      </c>
      <c r="F109" s="132">
        <v>3.5E-4</v>
      </c>
      <c r="G109" s="49">
        <v>450</v>
      </c>
      <c r="H109" s="49">
        <f>F109*G109</f>
        <v>0.1575</v>
      </c>
      <c r="I109" s="81">
        <f>'Cálculo do fator "K"'!$M$24</f>
        <v>1.1986000000000001</v>
      </c>
    </row>
    <row r="110" spans="2:13" ht="15.75" thickBot="1">
      <c r="B110" s="29"/>
      <c r="C110" s="51"/>
      <c r="D110" s="50"/>
      <c r="E110" s="50"/>
      <c r="F110" s="51"/>
      <c r="G110" s="52"/>
      <c r="H110" s="52"/>
      <c r="I110" s="99"/>
    </row>
    <row r="111" spans="2:13" ht="15.75" thickBot="1">
      <c r="B111" s="68"/>
      <c r="H111" s="22"/>
    </row>
    <row r="112" spans="2:13" ht="15.75" thickBot="1">
      <c r="B112" s="199" t="s">
        <v>22</v>
      </c>
      <c r="C112" s="200"/>
      <c r="D112" s="200"/>
      <c r="E112" s="200"/>
      <c r="F112" s="200"/>
      <c r="G112" s="200"/>
      <c r="H112" s="200"/>
      <c r="I112" s="200"/>
    </row>
    <row r="113" spans="1:39" ht="15.75" thickBot="1">
      <c r="B113" s="71"/>
      <c r="C113" s="71"/>
      <c r="D113" s="71"/>
      <c r="E113" s="71"/>
      <c r="F113" s="71"/>
      <c r="G113" s="71"/>
      <c r="H113" s="71"/>
      <c r="I113" s="71"/>
    </row>
    <row r="114" spans="1:39">
      <c r="B114" s="55"/>
      <c r="C114" s="56"/>
      <c r="D114" s="56"/>
      <c r="E114" s="56"/>
      <c r="F114" s="56"/>
      <c r="G114" s="56"/>
      <c r="H114" s="56"/>
      <c r="I114" s="57"/>
    </row>
    <row r="115" spans="1:39">
      <c r="B115" s="38"/>
      <c r="C115" s="39"/>
      <c r="D115" s="207" t="s">
        <v>150</v>
      </c>
      <c r="E115" s="207"/>
      <c r="F115" s="207"/>
      <c r="G115" s="207"/>
      <c r="H115" s="207"/>
      <c r="I115" s="207"/>
    </row>
    <row r="116" spans="1:39" ht="15.95" customHeight="1" thickBot="1">
      <c r="B116" s="42"/>
      <c r="C116" s="43"/>
      <c r="D116" s="43"/>
      <c r="E116" s="43"/>
      <c r="F116" s="43"/>
      <c r="G116" s="43"/>
      <c r="H116" s="43"/>
      <c r="I116" s="44"/>
    </row>
    <row r="117" spans="1:39" ht="15.75" thickBot="1">
      <c r="B117" s="68"/>
    </row>
    <row r="118" spans="1:39" ht="15.75" thickBot="1">
      <c r="B118" s="189" t="s">
        <v>78</v>
      </c>
      <c r="C118" s="190"/>
      <c r="D118" s="190"/>
      <c r="E118" s="190"/>
      <c r="F118" s="190"/>
      <c r="G118" s="190"/>
      <c r="H118" s="190"/>
      <c r="I118" s="190"/>
    </row>
    <row r="119" spans="1:39" ht="15.75" thickBot="1">
      <c r="B119" s="68"/>
      <c r="M119" s="18"/>
    </row>
    <row r="120" spans="1:39" ht="45">
      <c r="B120" s="139" t="s">
        <v>25</v>
      </c>
      <c r="C120" s="137" t="s">
        <v>31</v>
      </c>
      <c r="D120" s="137" t="s">
        <v>12</v>
      </c>
      <c r="E120" s="137" t="s">
        <v>26</v>
      </c>
      <c r="F120" s="137" t="s">
        <v>27</v>
      </c>
      <c r="G120" s="137" t="s">
        <v>123</v>
      </c>
      <c r="H120" s="137" t="s">
        <v>203</v>
      </c>
      <c r="I120" s="137" t="s">
        <v>41</v>
      </c>
    </row>
    <row r="121" spans="1:39">
      <c r="B121" s="28" t="s">
        <v>29</v>
      </c>
      <c r="C121" s="112">
        <v>40817</v>
      </c>
      <c r="D121" s="108" t="s">
        <v>104</v>
      </c>
      <c r="E121" s="16" t="s">
        <v>34</v>
      </c>
      <c r="F121" s="49">
        <v>26363.65</v>
      </c>
      <c r="G121" s="45" t="e">
        <f>F121/(1+#REF!)</f>
        <v>#REF!</v>
      </c>
      <c r="H121" s="16">
        <v>220</v>
      </c>
      <c r="I121" s="77" t="e">
        <f>G121/H121</f>
        <v>#REF!</v>
      </c>
    </row>
    <row r="122" spans="1:39">
      <c r="B122" s="28" t="s">
        <v>30</v>
      </c>
      <c r="C122" s="21">
        <v>40807</v>
      </c>
      <c r="D122" s="53" t="s">
        <v>49</v>
      </c>
      <c r="E122" s="16" t="s">
        <v>34</v>
      </c>
      <c r="F122" s="49">
        <v>4025.23</v>
      </c>
      <c r="G122" s="45" t="e">
        <f>F122/(1+#REF!)</f>
        <v>#REF!</v>
      </c>
      <c r="H122" s="16">
        <v>220</v>
      </c>
      <c r="I122" s="77" t="e">
        <f t="shared" ref="I122:I123" si="4">G122/H122</f>
        <v>#REF!</v>
      </c>
    </row>
    <row r="123" spans="1:39">
      <c r="B123" s="28" t="s">
        <v>36</v>
      </c>
      <c r="C123" s="21">
        <v>40931</v>
      </c>
      <c r="D123" s="89" t="s">
        <v>50</v>
      </c>
      <c r="E123" s="16" t="s">
        <v>34</v>
      </c>
      <c r="F123" s="49">
        <v>6492.93</v>
      </c>
      <c r="G123" s="45" t="e">
        <f>F123/(1+#REF!)</f>
        <v>#REF!</v>
      </c>
      <c r="H123" s="16">
        <v>220</v>
      </c>
      <c r="I123" s="77" t="e">
        <f t="shared" si="4"/>
        <v>#REF!</v>
      </c>
    </row>
    <row r="124" spans="1:39">
      <c r="B124" s="28"/>
      <c r="C124" s="21"/>
      <c r="D124" s="53"/>
      <c r="E124" s="53"/>
      <c r="F124" s="16"/>
      <c r="G124" s="49"/>
      <c r="H124" s="45"/>
      <c r="I124" s="16"/>
    </row>
    <row r="125" spans="1:39">
      <c r="B125" s="28"/>
      <c r="C125" s="21"/>
      <c r="D125" s="53"/>
      <c r="E125" s="53"/>
      <c r="F125" s="16"/>
      <c r="G125" s="49"/>
      <c r="H125" s="191" t="s">
        <v>77</v>
      </c>
      <c r="I125" s="192"/>
      <c r="L125" s="18"/>
    </row>
    <row r="126" spans="1:39" ht="15.75" thickBot="1">
      <c r="B126" s="29"/>
      <c r="C126" s="51"/>
      <c r="D126" s="76"/>
      <c r="E126" s="76"/>
      <c r="F126" s="78"/>
      <c r="G126" s="52"/>
      <c r="H126" s="193"/>
      <c r="I126" s="194"/>
    </row>
    <row r="128" spans="1:39" s="113" customFormat="1" ht="7.5" customHeight="1">
      <c r="A128"/>
      <c r="B128" s="133"/>
      <c r="C128" s="133"/>
      <c r="D128" s="133"/>
      <c r="E128" s="133"/>
      <c r="F128" s="133"/>
      <c r="G128" s="133"/>
      <c r="H128" s="133"/>
      <c r="I128" s="134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2:9" ht="15.75" thickBot="1"/>
    <row r="130" spans="2:9" ht="15.75">
      <c r="B130" s="214" t="s">
        <v>141</v>
      </c>
      <c r="C130" s="215"/>
      <c r="D130" s="215"/>
      <c r="E130" s="215"/>
      <c r="F130" s="215"/>
      <c r="G130" s="215"/>
      <c r="H130" s="215"/>
      <c r="I130" s="215"/>
    </row>
    <row r="131" spans="2:9" ht="15.75" thickBot="1">
      <c r="B131" s="204" t="s">
        <v>76</v>
      </c>
      <c r="C131" s="205"/>
      <c r="D131" s="205"/>
      <c r="E131" s="205"/>
      <c r="F131" s="205"/>
      <c r="G131" s="205"/>
      <c r="H131" s="205"/>
      <c r="I131" s="205"/>
    </row>
    <row r="132" spans="2:9" ht="15.75" thickBot="1">
      <c r="B132" s="35"/>
      <c r="C132" s="36"/>
      <c r="D132" s="36"/>
      <c r="E132" s="36"/>
      <c r="F132" s="36"/>
      <c r="G132" s="36"/>
      <c r="H132" s="36"/>
      <c r="I132" s="36"/>
    </row>
    <row r="133" spans="2:9" ht="15.75" thickBot="1">
      <c r="B133" s="195" t="s">
        <v>17</v>
      </c>
      <c r="C133" s="196"/>
      <c r="D133" s="206" t="s">
        <v>66</v>
      </c>
      <c r="E133" s="206"/>
      <c r="F133" s="206"/>
      <c r="G133" s="206"/>
      <c r="H133" s="206"/>
      <c r="I133" s="206"/>
    </row>
    <row r="134" spans="2:9" ht="15.75" thickBot="1">
      <c r="B134" s="13"/>
      <c r="C134" s="10"/>
      <c r="D134" s="10"/>
      <c r="E134" s="10"/>
      <c r="F134" s="10"/>
      <c r="G134" s="10"/>
      <c r="H134" s="10"/>
      <c r="I134" s="34"/>
    </row>
    <row r="135" spans="2:9" ht="30">
      <c r="B135" s="201" t="s">
        <v>23</v>
      </c>
      <c r="C135" s="202"/>
      <c r="D135" s="137" t="s">
        <v>6</v>
      </c>
      <c r="E135" s="137" t="s">
        <v>38</v>
      </c>
      <c r="F135" s="137" t="s">
        <v>125</v>
      </c>
      <c r="G135" s="137" t="s">
        <v>122</v>
      </c>
      <c r="H135" s="137" t="s">
        <v>37</v>
      </c>
      <c r="I135" s="137" t="s">
        <v>15</v>
      </c>
    </row>
    <row r="136" spans="2:9">
      <c r="B136" s="46" t="s">
        <v>8</v>
      </c>
      <c r="C136" s="21">
        <f t="shared" ref="C136:D138" si="5">C165</f>
        <v>40817</v>
      </c>
      <c r="D136" s="108" t="str">
        <f t="shared" si="5"/>
        <v>Arquiteto Senior (44 horas)</v>
      </c>
      <c r="E136" s="70" t="s">
        <v>34</v>
      </c>
      <c r="F136" s="101">
        <f>'Quantitativo de MDO'!E24</f>
        <v>5.0000000000000001E-4</v>
      </c>
      <c r="G136" s="45" t="e">
        <f>#REF!</f>
        <v>#REF!</v>
      </c>
      <c r="H136" s="45" t="e">
        <f>F136*G136</f>
        <v>#REF!</v>
      </c>
      <c r="I136" s="81">
        <f>'Cálculo do fator "K"'!$M$23</f>
        <v>2.1865000000000001</v>
      </c>
    </row>
    <row r="137" spans="2:9">
      <c r="B137" s="46" t="s">
        <v>9</v>
      </c>
      <c r="C137" s="21">
        <f t="shared" si="5"/>
        <v>40807</v>
      </c>
      <c r="D137" s="53" t="str">
        <f t="shared" si="5"/>
        <v>Desenhista Projetista (44 horas)</v>
      </c>
      <c r="E137" s="70" t="s">
        <v>34</v>
      </c>
      <c r="F137" s="101">
        <f>'Quantitativo de MDO'!E25</f>
        <v>2.5000000000000001E-4</v>
      </c>
      <c r="G137" s="45" t="e">
        <f>#REF!</f>
        <v>#REF!</v>
      </c>
      <c r="H137" s="45" t="e">
        <f t="shared" ref="H137:H138" si="6">F137*G137</f>
        <v>#REF!</v>
      </c>
      <c r="I137" s="81">
        <f t="shared" ref="I137:I138" si="7">I136</f>
        <v>2.1865000000000001</v>
      </c>
    </row>
    <row r="138" spans="2:9" ht="15.75" thickBot="1">
      <c r="B138" s="73" t="s">
        <v>10</v>
      </c>
      <c r="C138" s="51">
        <f t="shared" si="5"/>
        <v>40931</v>
      </c>
      <c r="D138" s="76" t="str">
        <f t="shared" si="5"/>
        <v>Auxiliar Técnico/Assistente de Engenharia (44 horas)</v>
      </c>
      <c r="E138" s="105" t="s">
        <v>34</v>
      </c>
      <c r="F138" s="106">
        <f>'Quantitativo de MDO'!E26</f>
        <v>1.25E-4</v>
      </c>
      <c r="G138" s="75" t="e">
        <f>#REF!</f>
        <v>#REF!</v>
      </c>
      <c r="H138" s="75" t="e">
        <f t="shared" si="6"/>
        <v>#REF!</v>
      </c>
      <c r="I138" s="99">
        <f t="shared" si="7"/>
        <v>2.1865000000000001</v>
      </c>
    </row>
    <row r="139" spans="2:9" ht="15.75" thickBot="1">
      <c r="B139" s="13"/>
    </row>
    <row r="140" spans="2:9" ht="15.75" thickBot="1">
      <c r="B140" s="199" t="s">
        <v>21</v>
      </c>
      <c r="C140" s="200"/>
      <c r="D140" s="200"/>
      <c r="E140" s="200"/>
      <c r="F140" s="200"/>
      <c r="G140" s="200"/>
      <c r="H140" s="200"/>
      <c r="I140" s="200"/>
    </row>
    <row r="141" spans="2:9" ht="15.75" thickBot="1">
      <c r="B141" s="20"/>
      <c r="C141" s="5"/>
      <c r="D141" s="5"/>
      <c r="E141" s="5"/>
      <c r="F141" s="5"/>
      <c r="G141" s="5"/>
      <c r="H141" s="5"/>
      <c r="I141" s="17"/>
    </row>
    <row r="142" spans="2:9" ht="15.75" thickBot="1">
      <c r="B142" s="195" t="s">
        <v>18</v>
      </c>
      <c r="C142" s="196"/>
      <c r="D142" s="203" t="s">
        <v>72</v>
      </c>
      <c r="E142" s="203"/>
      <c r="F142" s="203"/>
      <c r="G142" s="203"/>
      <c r="H142" s="203"/>
      <c r="I142" s="203"/>
    </row>
    <row r="143" spans="2:9" ht="15.75" thickBot="1">
      <c r="B143" s="13"/>
      <c r="C143" s="10"/>
      <c r="D143" s="10"/>
      <c r="E143" s="10"/>
      <c r="F143" s="10"/>
      <c r="G143" s="10"/>
      <c r="H143" s="10"/>
      <c r="I143" s="34"/>
    </row>
    <row r="144" spans="2:9" ht="30">
      <c r="B144" s="216" t="s">
        <v>23</v>
      </c>
      <c r="C144" s="217"/>
      <c r="D144" s="140" t="s">
        <v>6</v>
      </c>
      <c r="E144" s="140" t="s">
        <v>38</v>
      </c>
      <c r="F144" s="137" t="s">
        <v>125</v>
      </c>
      <c r="G144" s="140" t="s">
        <v>115</v>
      </c>
      <c r="H144" s="137" t="s">
        <v>117</v>
      </c>
      <c r="I144" s="140" t="s">
        <v>56</v>
      </c>
    </row>
    <row r="145" spans="2:9">
      <c r="B145" s="46" t="s">
        <v>71</v>
      </c>
      <c r="C145" s="21" t="s">
        <v>147</v>
      </c>
      <c r="D145" s="48" t="s">
        <v>113</v>
      </c>
      <c r="E145" s="21" t="s">
        <v>26</v>
      </c>
      <c r="F145" s="132">
        <v>2.0000000000000001E-4</v>
      </c>
      <c r="G145" s="49">
        <v>96.62</v>
      </c>
      <c r="H145" s="49">
        <f>F145*G145</f>
        <v>1.9324000000000001E-2</v>
      </c>
      <c r="I145" s="81">
        <f>'Cálculo do fator "K"'!$M$24</f>
        <v>1.1986000000000001</v>
      </c>
    </row>
    <row r="146" spans="2:9" ht="15.75" thickBot="1">
      <c r="B146" s="73"/>
      <c r="C146" s="51"/>
      <c r="D146" s="74"/>
      <c r="E146" s="74"/>
      <c r="F146" s="75"/>
      <c r="G146" s="75"/>
      <c r="H146" s="75"/>
      <c r="I146" s="47"/>
    </row>
    <row r="147" spans="2:9" ht="15.75" thickBot="1">
      <c r="B147" s="13"/>
    </row>
    <row r="148" spans="2:9" ht="15.75" thickBot="1">
      <c r="B148" s="199" t="s">
        <v>20</v>
      </c>
      <c r="C148" s="200"/>
      <c r="D148" s="200"/>
      <c r="E148" s="200"/>
      <c r="F148" s="200"/>
      <c r="G148" s="200"/>
      <c r="H148" s="200"/>
      <c r="I148" s="200"/>
    </row>
    <row r="149" spans="2:9" ht="15.75" thickBot="1">
      <c r="B149" s="13"/>
    </row>
    <row r="150" spans="2:9" ht="15.75" thickBot="1">
      <c r="B150" s="195" t="s">
        <v>19</v>
      </c>
      <c r="C150" s="196"/>
      <c r="D150" s="197" t="s">
        <v>40</v>
      </c>
      <c r="E150" s="198"/>
      <c r="F150" s="198"/>
      <c r="G150" s="198"/>
      <c r="H150" s="198"/>
      <c r="I150" s="198"/>
    </row>
    <row r="151" spans="2:9" ht="15.75" thickBot="1">
      <c r="B151" s="13"/>
      <c r="C151" s="10"/>
      <c r="D151" s="10"/>
      <c r="E151" s="10"/>
      <c r="F151" s="10"/>
      <c r="G151" s="10"/>
      <c r="H151" s="10"/>
      <c r="I151" s="34"/>
    </row>
    <row r="152" spans="2:9" ht="30">
      <c r="B152" s="139" t="s">
        <v>25</v>
      </c>
      <c r="C152" s="140" t="s">
        <v>24</v>
      </c>
      <c r="D152" s="140" t="s">
        <v>7</v>
      </c>
      <c r="E152" s="140" t="s">
        <v>38</v>
      </c>
      <c r="F152" s="137" t="s">
        <v>125</v>
      </c>
      <c r="G152" s="137" t="s">
        <v>116</v>
      </c>
      <c r="H152" s="137" t="s">
        <v>117</v>
      </c>
      <c r="I152" s="140" t="s">
        <v>56</v>
      </c>
    </row>
    <row r="153" spans="2:9">
      <c r="B153" s="28" t="s">
        <v>73</v>
      </c>
      <c r="C153" s="21" t="s">
        <v>45</v>
      </c>
      <c r="D153" s="48" t="s">
        <v>46</v>
      </c>
      <c r="E153" s="21" t="s">
        <v>26</v>
      </c>
      <c r="F153" s="132">
        <v>3.5E-4</v>
      </c>
      <c r="G153" s="49">
        <v>450</v>
      </c>
      <c r="H153" s="49">
        <f>F153*G153</f>
        <v>0.1575</v>
      </c>
      <c r="I153" s="81">
        <f>'Cálculo do fator "K"'!$M$24</f>
        <v>1.1986000000000001</v>
      </c>
    </row>
    <row r="154" spans="2:9" ht="15.75" thickBot="1">
      <c r="B154" s="29"/>
      <c r="C154" s="51"/>
      <c r="D154" s="50"/>
      <c r="E154" s="50"/>
      <c r="F154" s="51"/>
      <c r="G154" s="52"/>
      <c r="H154" s="52"/>
      <c r="I154" s="99"/>
    </row>
    <row r="155" spans="2:9" ht="15.75" thickBot="1">
      <c r="B155" s="68"/>
      <c r="H155" s="22"/>
    </row>
    <row r="156" spans="2:9" ht="15.75" thickBot="1">
      <c r="B156" s="199" t="s">
        <v>22</v>
      </c>
      <c r="C156" s="200"/>
      <c r="D156" s="200"/>
      <c r="E156" s="200"/>
      <c r="F156" s="200"/>
      <c r="G156" s="200"/>
      <c r="H156" s="200"/>
      <c r="I156" s="200"/>
    </row>
    <row r="157" spans="2:9" ht="15.75" thickBot="1">
      <c r="B157" s="71"/>
      <c r="C157" s="71"/>
      <c r="D157" s="71"/>
      <c r="E157" s="71"/>
      <c r="F157" s="71"/>
      <c r="G157" s="71"/>
      <c r="H157" s="71"/>
      <c r="I157" s="71"/>
    </row>
    <row r="158" spans="2:9">
      <c r="B158" s="55"/>
      <c r="C158" s="56"/>
      <c r="D158" s="56"/>
      <c r="E158" s="56"/>
      <c r="F158" s="56"/>
      <c r="G158" s="56"/>
      <c r="H158" s="56"/>
      <c r="I158" s="57"/>
    </row>
    <row r="159" spans="2:9">
      <c r="B159" s="38"/>
      <c r="C159" s="39"/>
      <c r="D159" s="207" t="s">
        <v>150</v>
      </c>
      <c r="E159" s="207"/>
      <c r="F159" s="207"/>
      <c r="G159" s="207"/>
      <c r="H159" s="207"/>
      <c r="I159" s="207"/>
    </row>
    <row r="160" spans="2:9" ht="15.75" thickBot="1">
      <c r="B160" s="42"/>
      <c r="C160" s="43"/>
      <c r="D160" s="43"/>
      <c r="E160" s="43"/>
      <c r="F160" s="43"/>
      <c r="G160" s="43"/>
      <c r="H160" s="43"/>
      <c r="I160" s="44"/>
    </row>
    <row r="161" spans="1:39" ht="15.75" thickBot="1">
      <c r="B161" s="68"/>
    </row>
    <row r="162" spans="1:39" ht="15.75" thickBot="1">
      <c r="B162" s="189" t="s">
        <v>78</v>
      </c>
      <c r="C162" s="190"/>
      <c r="D162" s="190"/>
      <c r="E162" s="190"/>
      <c r="F162" s="190"/>
      <c r="G162" s="190"/>
      <c r="H162" s="190"/>
      <c r="I162" s="190"/>
    </row>
    <row r="163" spans="1:39" ht="15.75" thickBot="1">
      <c r="B163" s="68"/>
    </row>
    <row r="164" spans="1:39" ht="45">
      <c r="B164" s="139" t="s">
        <v>25</v>
      </c>
      <c r="C164" s="137" t="s">
        <v>31</v>
      </c>
      <c r="D164" s="140" t="s">
        <v>12</v>
      </c>
      <c r="E164" s="140" t="s">
        <v>26</v>
      </c>
      <c r="F164" s="137" t="s">
        <v>27</v>
      </c>
      <c r="G164" s="137" t="s">
        <v>123</v>
      </c>
      <c r="H164" s="137" t="s">
        <v>202</v>
      </c>
      <c r="I164" s="137" t="s">
        <v>41</v>
      </c>
    </row>
    <row r="165" spans="1:39">
      <c r="B165" s="28" t="s">
        <v>29</v>
      </c>
      <c r="C165" s="112">
        <v>40817</v>
      </c>
      <c r="D165" s="108" t="s">
        <v>104</v>
      </c>
      <c r="E165" s="16" t="s">
        <v>34</v>
      </c>
      <c r="F165" s="49">
        <v>26363.65</v>
      </c>
      <c r="G165" s="45" t="e">
        <f>F165/(1+#REF!)</f>
        <v>#REF!</v>
      </c>
      <c r="H165" s="16">
        <v>220</v>
      </c>
      <c r="I165" s="77" t="e">
        <f>G165/H165</f>
        <v>#REF!</v>
      </c>
    </row>
    <row r="166" spans="1:39">
      <c r="B166" s="28" t="s">
        <v>30</v>
      </c>
      <c r="C166" s="21">
        <v>40807</v>
      </c>
      <c r="D166" s="53" t="s">
        <v>83</v>
      </c>
      <c r="E166" s="16" t="s">
        <v>34</v>
      </c>
      <c r="F166" s="49">
        <v>4025.23</v>
      </c>
      <c r="G166" s="45" t="e">
        <f>F166/(1+#REF!)</f>
        <v>#REF!</v>
      </c>
      <c r="H166" s="16">
        <v>220</v>
      </c>
      <c r="I166" s="77" t="e">
        <f t="shared" ref="I166:I167" si="8">G166/H166</f>
        <v>#REF!</v>
      </c>
    </row>
    <row r="167" spans="1:39">
      <c r="B167" s="28" t="s">
        <v>36</v>
      </c>
      <c r="C167" s="21">
        <v>40931</v>
      </c>
      <c r="D167" s="89" t="s">
        <v>50</v>
      </c>
      <c r="E167" s="16" t="s">
        <v>34</v>
      </c>
      <c r="F167" s="49">
        <v>6492.93</v>
      </c>
      <c r="G167" s="45" t="e">
        <f>F167/(1+#REF!)</f>
        <v>#REF!</v>
      </c>
      <c r="H167" s="16">
        <v>220</v>
      </c>
      <c r="I167" s="77" t="e">
        <f t="shared" si="8"/>
        <v>#REF!</v>
      </c>
    </row>
    <row r="168" spans="1:39">
      <c r="B168" s="28"/>
      <c r="C168" s="21"/>
      <c r="D168" s="53"/>
      <c r="E168" s="53"/>
      <c r="F168" s="16"/>
      <c r="G168" s="49"/>
      <c r="H168" s="45"/>
      <c r="I168" s="16"/>
    </row>
    <row r="169" spans="1:39">
      <c r="B169" s="28"/>
      <c r="C169" s="21"/>
      <c r="D169" s="53"/>
      <c r="E169" s="53"/>
      <c r="F169" s="16"/>
      <c r="G169" s="49"/>
      <c r="H169" s="191" t="s">
        <v>77</v>
      </c>
      <c r="I169" s="192"/>
    </row>
    <row r="170" spans="1:39" ht="15.75" thickBot="1">
      <c r="B170" s="29"/>
      <c r="C170" s="51"/>
      <c r="D170" s="76"/>
      <c r="E170" s="76"/>
      <c r="F170" s="78"/>
      <c r="G170" s="52"/>
      <c r="H170" s="193"/>
      <c r="I170" s="194"/>
    </row>
    <row r="172" spans="1:39" s="113" customFormat="1" ht="7.5" customHeight="1">
      <c r="A172"/>
      <c r="B172" s="133"/>
      <c r="C172" s="133"/>
      <c r="D172" s="133"/>
      <c r="E172" s="133"/>
      <c r="F172" s="133"/>
      <c r="G172" s="133"/>
      <c r="H172" s="133"/>
      <c r="I172" s="134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1:39" ht="15.75" thickBot="1"/>
    <row r="174" spans="1:39" ht="15.95" customHeight="1">
      <c r="B174" s="214" t="s">
        <v>142</v>
      </c>
      <c r="C174" s="215"/>
      <c r="D174" s="215"/>
      <c r="E174" s="215"/>
      <c r="F174" s="215"/>
      <c r="G174" s="215"/>
      <c r="H174" s="215"/>
      <c r="I174" s="215"/>
    </row>
    <row r="175" spans="1:39" ht="15.75" thickBot="1">
      <c r="B175" s="204" t="s">
        <v>76</v>
      </c>
      <c r="C175" s="205"/>
      <c r="D175" s="205"/>
      <c r="E175" s="205"/>
      <c r="F175" s="205"/>
      <c r="G175" s="205"/>
      <c r="H175" s="205"/>
      <c r="I175" s="205"/>
    </row>
    <row r="176" spans="1:39" ht="15.75" thickBot="1">
      <c r="B176" s="35"/>
      <c r="C176" s="36"/>
      <c r="D176" s="36"/>
      <c r="E176" s="36"/>
      <c r="F176" s="36"/>
      <c r="G176" s="36"/>
      <c r="H176" s="36"/>
      <c r="I176" s="36"/>
    </row>
    <row r="177" spans="2:9" ht="15.75" thickBot="1">
      <c r="B177" s="195" t="s">
        <v>17</v>
      </c>
      <c r="C177" s="196"/>
      <c r="D177" s="206" t="s">
        <v>66</v>
      </c>
      <c r="E177" s="206"/>
      <c r="F177" s="206"/>
      <c r="G177" s="206"/>
      <c r="H177" s="206"/>
      <c r="I177" s="206"/>
    </row>
    <row r="178" spans="2:9" ht="15.75" thickBot="1">
      <c r="B178" s="13"/>
      <c r="C178" s="10"/>
      <c r="D178" s="10"/>
      <c r="E178" s="10"/>
      <c r="F178" s="10"/>
      <c r="G178" s="10"/>
      <c r="H178" s="10"/>
      <c r="I178" s="34"/>
    </row>
    <row r="179" spans="2:9" ht="30">
      <c r="B179" s="201" t="s">
        <v>23</v>
      </c>
      <c r="C179" s="202"/>
      <c r="D179" s="137" t="s">
        <v>6</v>
      </c>
      <c r="E179" s="137" t="s">
        <v>38</v>
      </c>
      <c r="F179" s="137" t="s">
        <v>125</v>
      </c>
      <c r="G179" s="137" t="s">
        <v>122</v>
      </c>
      <c r="H179" s="137" t="s">
        <v>117</v>
      </c>
      <c r="I179" s="137" t="s">
        <v>15</v>
      </c>
    </row>
    <row r="180" spans="2:9">
      <c r="B180" s="46" t="s">
        <v>8</v>
      </c>
      <c r="C180" s="112">
        <f t="shared" ref="C180:D182" si="9">C209</f>
        <v>40817</v>
      </c>
      <c r="D180" s="108" t="str">
        <f t="shared" si="9"/>
        <v>Arquiteto Senior (44 horas)</v>
      </c>
      <c r="E180" s="70" t="s">
        <v>34</v>
      </c>
      <c r="F180" s="101">
        <f>'Quantitativo de MDO'!E33</f>
        <v>7.4999999999999993E-5</v>
      </c>
      <c r="G180" s="45" t="e">
        <f>#REF!</f>
        <v>#REF!</v>
      </c>
      <c r="H180" s="45" t="e">
        <f>F180*G180</f>
        <v>#REF!</v>
      </c>
      <c r="I180" s="81">
        <f>'Cálculo do fator "K"'!$M$23</f>
        <v>2.1865000000000001</v>
      </c>
    </row>
    <row r="181" spans="2:9">
      <c r="B181" s="46" t="s">
        <v>9</v>
      </c>
      <c r="C181" s="21">
        <f t="shared" si="9"/>
        <v>40807</v>
      </c>
      <c r="D181" s="53" t="str">
        <f t="shared" si="9"/>
        <v>Desenhista Projetista (44 horas)</v>
      </c>
      <c r="E181" s="70" t="s">
        <v>34</v>
      </c>
      <c r="F181" s="101">
        <f>'Quantitativo de MDO'!E34</f>
        <v>3.7499999999999997E-5</v>
      </c>
      <c r="G181" s="45" t="e">
        <f>#REF!</f>
        <v>#REF!</v>
      </c>
      <c r="H181" s="45" t="e">
        <f t="shared" ref="H181:H182" si="10">F181*G181</f>
        <v>#REF!</v>
      </c>
      <c r="I181" s="81">
        <f t="shared" ref="I181:I182" si="11">I180</f>
        <v>2.1865000000000001</v>
      </c>
    </row>
    <row r="182" spans="2:9" ht="15.75" thickBot="1">
      <c r="B182" s="73" t="s">
        <v>10</v>
      </c>
      <c r="C182" s="51">
        <f t="shared" si="9"/>
        <v>40931</v>
      </c>
      <c r="D182" s="76" t="str">
        <f t="shared" si="9"/>
        <v>Auxiliar Técnico/Assistente de Engenharia (44 horas)</v>
      </c>
      <c r="E182" s="105" t="s">
        <v>34</v>
      </c>
      <c r="F182" s="106">
        <f>'Quantitativo de MDO'!E35</f>
        <v>1.8749999999999998E-5</v>
      </c>
      <c r="G182" s="75" t="e">
        <f>#REF!</f>
        <v>#REF!</v>
      </c>
      <c r="H182" s="75" t="e">
        <f t="shared" si="10"/>
        <v>#REF!</v>
      </c>
      <c r="I182" s="99">
        <f t="shared" si="11"/>
        <v>2.1865000000000001</v>
      </c>
    </row>
    <row r="183" spans="2:9" ht="15.75" thickBot="1">
      <c r="B183" s="13"/>
    </row>
    <row r="184" spans="2:9" ht="15.75" thickBot="1">
      <c r="B184" s="199" t="s">
        <v>21</v>
      </c>
      <c r="C184" s="200"/>
      <c r="D184" s="200"/>
      <c r="E184" s="200"/>
      <c r="F184" s="200"/>
      <c r="G184" s="200"/>
      <c r="H184" s="200"/>
      <c r="I184" s="200"/>
    </row>
    <row r="185" spans="2:9" ht="15.75" thickBot="1">
      <c r="B185" s="20"/>
      <c r="C185" s="5"/>
      <c r="D185" s="5"/>
      <c r="E185" s="5"/>
      <c r="F185" s="5"/>
      <c r="G185" s="5"/>
      <c r="H185" s="5"/>
      <c r="I185" s="17"/>
    </row>
    <row r="186" spans="2:9" ht="15.75" thickBot="1">
      <c r="B186" s="195" t="s">
        <v>18</v>
      </c>
      <c r="C186" s="196"/>
      <c r="D186" s="203" t="s">
        <v>72</v>
      </c>
      <c r="E186" s="203"/>
      <c r="F186" s="203"/>
      <c r="G186" s="203"/>
      <c r="H186" s="203"/>
      <c r="I186" s="203"/>
    </row>
    <row r="187" spans="2:9" ht="15.75" thickBot="1">
      <c r="B187" s="13"/>
      <c r="C187" s="10"/>
      <c r="D187" s="10"/>
      <c r="E187" s="10"/>
      <c r="F187" s="10"/>
      <c r="G187" s="10"/>
      <c r="H187" s="10"/>
      <c r="I187" s="34"/>
    </row>
    <row r="188" spans="2:9" ht="30">
      <c r="B188" s="201" t="s">
        <v>23</v>
      </c>
      <c r="C188" s="202"/>
      <c r="D188" s="137" t="s">
        <v>6</v>
      </c>
      <c r="E188" s="137" t="s">
        <v>38</v>
      </c>
      <c r="F188" s="137" t="s">
        <v>126</v>
      </c>
      <c r="G188" s="137" t="s">
        <v>115</v>
      </c>
      <c r="H188" s="137" t="s">
        <v>117</v>
      </c>
      <c r="I188" s="137" t="s">
        <v>56</v>
      </c>
    </row>
    <row r="189" spans="2:9">
      <c r="B189" s="46" t="s">
        <v>71</v>
      </c>
      <c r="C189" s="21" t="s">
        <v>147</v>
      </c>
      <c r="D189" s="48" t="s">
        <v>113</v>
      </c>
      <c r="E189" s="21" t="s">
        <v>26</v>
      </c>
      <c r="F189" s="132">
        <v>2.0000000000000001E-4</v>
      </c>
      <c r="G189" s="49">
        <v>96.62</v>
      </c>
      <c r="H189" s="49">
        <f>F189*G189</f>
        <v>1.9324000000000001E-2</v>
      </c>
      <c r="I189" s="81">
        <f>'Cálculo do fator "K"'!$M$24</f>
        <v>1.1986000000000001</v>
      </c>
    </row>
    <row r="190" spans="2:9" ht="15.75" thickBot="1">
      <c r="B190" s="73"/>
      <c r="C190" s="51"/>
      <c r="D190" s="74"/>
      <c r="E190" s="74"/>
      <c r="F190" s="75"/>
      <c r="G190" s="75"/>
      <c r="H190" s="75"/>
      <c r="I190" s="47"/>
    </row>
    <row r="191" spans="2:9" ht="15.75" thickBot="1">
      <c r="B191" s="13"/>
    </row>
    <row r="192" spans="2:9" ht="15.75" thickBot="1">
      <c r="B192" s="199" t="s">
        <v>20</v>
      </c>
      <c r="C192" s="200"/>
      <c r="D192" s="200"/>
      <c r="E192" s="200"/>
      <c r="F192" s="200"/>
      <c r="G192" s="200"/>
      <c r="H192" s="200"/>
      <c r="I192" s="200"/>
    </row>
    <row r="193" spans="2:9" ht="15.75" thickBot="1">
      <c r="B193" s="13"/>
    </row>
    <row r="194" spans="2:9" ht="15.75" thickBot="1">
      <c r="B194" s="195" t="s">
        <v>19</v>
      </c>
      <c r="C194" s="196"/>
      <c r="D194" s="197" t="s">
        <v>40</v>
      </c>
      <c r="E194" s="198"/>
      <c r="F194" s="198"/>
      <c r="G194" s="198"/>
      <c r="H194" s="198"/>
      <c r="I194" s="198"/>
    </row>
    <row r="195" spans="2:9" ht="15.75" thickBot="1">
      <c r="B195" s="13"/>
      <c r="C195" s="10"/>
      <c r="D195" s="10"/>
      <c r="E195" s="10"/>
      <c r="F195" s="10"/>
      <c r="G195" s="10"/>
      <c r="H195" s="10"/>
      <c r="I195" s="34"/>
    </row>
    <row r="196" spans="2:9" ht="30">
      <c r="B196" s="138" t="s">
        <v>25</v>
      </c>
      <c r="C196" s="137" t="s">
        <v>24</v>
      </c>
      <c r="D196" s="137" t="s">
        <v>7</v>
      </c>
      <c r="E196" s="137" t="s">
        <v>38</v>
      </c>
      <c r="F196" s="137" t="s">
        <v>39</v>
      </c>
      <c r="G196" s="137" t="s">
        <v>115</v>
      </c>
      <c r="H196" s="137" t="s">
        <v>117</v>
      </c>
      <c r="I196" s="137" t="s">
        <v>56</v>
      </c>
    </row>
    <row r="197" spans="2:9">
      <c r="B197" s="28" t="s">
        <v>73</v>
      </c>
      <c r="C197" s="21" t="s">
        <v>45</v>
      </c>
      <c r="D197" s="48" t="s">
        <v>46</v>
      </c>
      <c r="E197" s="21" t="s">
        <v>26</v>
      </c>
      <c r="F197" s="132">
        <v>3.5E-4</v>
      </c>
      <c r="G197" s="49">
        <v>450</v>
      </c>
      <c r="H197" s="49">
        <f>F197*G197</f>
        <v>0.1575</v>
      </c>
      <c r="I197" s="81">
        <f>'Cálculo do fator "K"'!$M$24</f>
        <v>1.1986000000000001</v>
      </c>
    </row>
    <row r="198" spans="2:9" ht="15.75" thickBot="1">
      <c r="B198" s="29"/>
      <c r="C198" s="51"/>
      <c r="D198" s="50"/>
      <c r="E198" s="50"/>
      <c r="F198" s="51"/>
      <c r="G198" s="52"/>
      <c r="H198" s="52"/>
      <c r="I198" s="99"/>
    </row>
    <row r="199" spans="2:9" ht="15.75" thickBot="1">
      <c r="B199" s="68"/>
      <c r="H199" s="22"/>
    </row>
    <row r="200" spans="2:9" ht="15.75" thickBot="1">
      <c r="B200" s="199" t="s">
        <v>22</v>
      </c>
      <c r="C200" s="200"/>
      <c r="D200" s="200"/>
      <c r="E200" s="200"/>
      <c r="F200" s="200"/>
      <c r="G200" s="200"/>
      <c r="H200" s="200"/>
      <c r="I200" s="200"/>
    </row>
    <row r="201" spans="2:9" ht="15.75" thickBot="1">
      <c r="B201" s="71"/>
      <c r="C201" s="71"/>
      <c r="D201" s="71"/>
      <c r="E201" s="71"/>
      <c r="F201" s="71"/>
      <c r="G201" s="71"/>
      <c r="H201" s="71"/>
      <c r="I201" s="71"/>
    </row>
    <row r="202" spans="2:9">
      <c r="B202" s="55"/>
      <c r="C202" s="56"/>
      <c r="D202" s="56"/>
      <c r="E202" s="56"/>
      <c r="F202" s="56"/>
      <c r="G202" s="56"/>
      <c r="H202" s="56"/>
      <c r="I202" s="57"/>
    </row>
    <row r="203" spans="2:9">
      <c r="B203" s="38"/>
      <c r="C203" s="39"/>
      <c r="D203" s="207" t="s">
        <v>150</v>
      </c>
      <c r="E203" s="207"/>
      <c r="F203" s="207"/>
      <c r="G203" s="207"/>
      <c r="H203" s="207"/>
      <c r="I203" s="207"/>
    </row>
    <row r="204" spans="2:9" ht="15.75" thickBot="1">
      <c r="B204" s="42"/>
      <c r="C204" s="43"/>
      <c r="D204" s="43"/>
      <c r="E204" s="43"/>
      <c r="F204" s="43"/>
      <c r="G204" s="43"/>
      <c r="H204" s="43"/>
      <c r="I204" s="44"/>
    </row>
    <row r="205" spans="2:9" ht="15.75" thickBot="1">
      <c r="B205" s="68"/>
    </row>
    <row r="206" spans="2:9" ht="15.75" thickBot="1">
      <c r="B206" s="189" t="s">
        <v>78</v>
      </c>
      <c r="C206" s="190"/>
      <c r="D206" s="190"/>
      <c r="E206" s="190"/>
      <c r="F206" s="190"/>
      <c r="G206" s="190"/>
      <c r="H206" s="190"/>
      <c r="I206" s="190"/>
    </row>
    <row r="207" spans="2:9" ht="15.75" thickBot="1">
      <c r="B207" s="68"/>
    </row>
    <row r="208" spans="2:9" ht="45">
      <c r="B208" s="139" t="s">
        <v>25</v>
      </c>
      <c r="C208" s="137" t="s">
        <v>31</v>
      </c>
      <c r="D208" s="140" t="s">
        <v>12</v>
      </c>
      <c r="E208" s="140" t="s">
        <v>26</v>
      </c>
      <c r="F208" s="137" t="s">
        <v>27</v>
      </c>
      <c r="G208" s="137" t="s">
        <v>123</v>
      </c>
      <c r="H208" s="137" t="s">
        <v>202</v>
      </c>
      <c r="I208" s="137" t="s">
        <v>41</v>
      </c>
    </row>
    <row r="209" spans="1:39">
      <c r="B209" s="28" t="s">
        <v>29</v>
      </c>
      <c r="C209" s="112">
        <v>40817</v>
      </c>
      <c r="D209" s="108" t="s">
        <v>104</v>
      </c>
      <c r="E209" s="16" t="s">
        <v>34</v>
      </c>
      <c r="F209" s="49">
        <v>26363.65</v>
      </c>
      <c r="G209" s="45" t="e">
        <f>F209/(1+#REF!)</f>
        <v>#REF!</v>
      </c>
      <c r="H209" s="16">
        <v>220</v>
      </c>
      <c r="I209" s="77" t="e">
        <f>G209/H209</f>
        <v>#REF!</v>
      </c>
    </row>
    <row r="210" spans="1:39">
      <c r="B210" s="28" t="s">
        <v>30</v>
      </c>
      <c r="C210" s="21">
        <v>40807</v>
      </c>
      <c r="D210" s="53" t="s">
        <v>83</v>
      </c>
      <c r="E210" s="16" t="s">
        <v>34</v>
      </c>
      <c r="F210" s="49">
        <v>4025.23</v>
      </c>
      <c r="G210" s="45" t="e">
        <f>F210/(1+#REF!)</f>
        <v>#REF!</v>
      </c>
      <c r="H210" s="16">
        <v>220</v>
      </c>
      <c r="I210" s="77" t="e">
        <f t="shared" ref="I210:I211" si="12">G210/H210</f>
        <v>#REF!</v>
      </c>
    </row>
    <row r="211" spans="1:39">
      <c r="B211" s="28" t="s">
        <v>36</v>
      </c>
      <c r="C211" s="21">
        <v>40931</v>
      </c>
      <c r="D211" s="89" t="s">
        <v>50</v>
      </c>
      <c r="E211" s="16" t="s">
        <v>34</v>
      </c>
      <c r="F211" s="49">
        <v>6492.93</v>
      </c>
      <c r="G211" s="45" t="e">
        <f>F211/(1+#REF!)</f>
        <v>#REF!</v>
      </c>
      <c r="H211" s="16">
        <v>220</v>
      </c>
      <c r="I211" s="77" t="e">
        <f t="shared" si="12"/>
        <v>#REF!</v>
      </c>
    </row>
    <row r="212" spans="1:39">
      <c r="B212" s="28"/>
      <c r="C212" s="21"/>
      <c r="D212" s="53"/>
      <c r="E212" s="53"/>
      <c r="F212" s="16"/>
      <c r="G212" s="49"/>
      <c r="H212" s="45"/>
      <c r="I212" s="16"/>
    </row>
    <row r="213" spans="1:39">
      <c r="B213" s="28"/>
      <c r="C213" s="21"/>
      <c r="D213" s="53"/>
      <c r="E213" s="53"/>
      <c r="F213" s="16"/>
      <c r="G213" s="49"/>
      <c r="H213" s="191" t="s">
        <v>77</v>
      </c>
      <c r="I213" s="192"/>
    </row>
    <row r="214" spans="1:39" ht="15.75" thickBot="1">
      <c r="B214" s="29"/>
      <c r="C214" s="51"/>
      <c r="D214" s="76"/>
      <c r="E214" s="76"/>
      <c r="F214" s="78"/>
      <c r="G214" s="52"/>
      <c r="H214" s="193"/>
      <c r="I214" s="194"/>
    </row>
    <row r="216" spans="1:39" s="113" customFormat="1" ht="9.75" customHeight="1">
      <c r="A216"/>
      <c r="B216" s="133"/>
      <c r="C216" s="133"/>
      <c r="D216" s="133"/>
      <c r="E216" s="133"/>
      <c r="F216" s="133"/>
      <c r="G216" s="133"/>
      <c r="H216" s="133"/>
      <c r="I216" s="134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ht="15.75" thickBot="1"/>
    <row r="218" spans="1:39" ht="15.95" customHeight="1">
      <c r="B218" s="214" t="s">
        <v>129</v>
      </c>
      <c r="C218" s="215"/>
      <c r="D218" s="215"/>
      <c r="E218" s="215"/>
      <c r="F218" s="215"/>
      <c r="G218" s="215"/>
      <c r="H218" s="215"/>
      <c r="I218" s="215"/>
    </row>
    <row r="219" spans="1:39" ht="15.75" thickBot="1">
      <c r="B219" s="204" t="s">
        <v>76</v>
      </c>
      <c r="C219" s="205"/>
      <c r="D219" s="205"/>
      <c r="E219" s="205"/>
      <c r="F219" s="205"/>
      <c r="G219" s="205"/>
      <c r="H219" s="205"/>
      <c r="I219" s="205"/>
    </row>
    <row r="220" spans="1:39" ht="15.75" thickBot="1">
      <c r="B220" s="35"/>
      <c r="C220" s="36"/>
      <c r="D220" s="36"/>
      <c r="E220" s="36"/>
      <c r="F220" s="36"/>
      <c r="G220" s="36"/>
      <c r="H220" s="36"/>
      <c r="I220" s="36"/>
    </row>
    <row r="221" spans="1:39" ht="15.75" thickBot="1">
      <c r="B221" s="195" t="s">
        <v>17</v>
      </c>
      <c r="C221" s="196"/>
      <c r="D221" s="206" t="s">
        <v>66</v>
      </c>
      <c r="E221" s="206"/>
      <c r="F221" s="206"/>
      <c r="G221" s="206"/>
      <c r="H221" s="206"/>
      <c r="I221" s="206"/>
    </row>
    <row r="222" spans="1:39" ht="15.75" thickBot="1">
      <c r="B222" s="13"/>
      <c r="C222" s="10"/>
      <c r="D222" s="10"/>
      <c r="E222" s="10"/>
      <c r="F222" s="10"/>
      <c r="G222" s="10"/>
      <c r="H222" s="10"/>
      <c r="I222" s="34"/>
    </row>
    <row r="223" spans="1:39" ht="30">
      <c r="B223" s="201" t="s">
        <v>23</v>
      </c>
      <c r="C223" s="202"/>
      <c r="D223" s="137" t="s">
        <v>6</v>
      </c>
      <c r="E223" s="137" t="s">
        <v>38</v>
      </c>
      <c r="F223" s="137" t="s">
        <v>126</v>
      </c>
      <c r="G223" s="137" t="s">
        <v>122</v>
      </c>
      <c r="H223" s="137" t="s">
        <v>117</v>
      </c>
      <c r="I223" s="137" t="s">
        <v>15</v>
      </c>
    </row>
    <row r="224" spans="1:39">
      <c r="B224" s="46" t="s">
        <v>8</v>
      </c>
      <c r="C224" s="21">
        <f t="shared" ref="C224:D226" si="13">C253</f>
        <v>40817</v>
      </c>
      <c r="D224" s="108" t="str">
        <f t="shared" si="13"/>
        <v>Arquiteto Senior (44 horas)</v>
      </c>
      <c r="E224" s="70" t="s">
        <v>34</v>
      </c>
      <c r="F224" s="101">
        <f>'Quantitativo de MDO'!E42</f>
        <v>7.4999999999999993E-5</v>
      </c>
      <c r="G224" s="45" t="e">
        <f>#REF!</f>
        <v>#REF!</v>
      </c>
      <c r="H224" s="45" t="e">
        <f>F224*G224</f>
        <v>#REF!</v>
      </c>
      <c r="I224" s="81">
        <f>'Cálculo do fator "K"'!$M$23</f>
        <v>2.1865000000000001</v>
      </c>
    </row>
    <row r="225" spans="2:9">
      <c r="B225" s="46" t="s">
        <v>9</v>
      </c>
      <c r="C225" s="21">
        <f t="shared" si="13"/>
        <v>40807</v>
      </c>
      <c r="D225" s="53" t="str">
        <f t="shared" si="13"/>
        <v>Desenhista Projetista (44 horas)</v>
      </c>
      <c r="E225" s="70" t="s">
        <v>34</v>
      </c>
      <c r="F225" s="101">
        <f>'Quantitativo de MDO'!E43</f>
        <v>3.7499999999999997E-5</v>
      </c>
      <c r="G225" s="45" t="e">
        <f>#REF!</f>
        <v>#REF!</v>
      </c>
      <c r="H225" s="45" t="e">
        <f t="shared" ref="H225:H226" si="14">F225*G225</f>
        <v>#REF!</v>
      </c>
      <c r="I225" s="81">
        <f t="shared" ref="I225:I226" si="15">I224</f>
        <v>2.1865000000000001</v>
      </c>
    </row>
    <row r="226" spans="2:9" ht="15.75" thickBot="1">
      <c r="B226" s="73" t="s">
        <v>10</v>
      </c>
      <c r="C226" s="51">
        <f t="shared" si="13"/>
        <v>40931</v>
      </c>
      <c r="D226" s="76" t="str">
        <f t="shared" si="13"/>
        <v>Auxiliar Técnico/Assistente de Engenharia (44 horas)</v>
      </c>
      <c r="E226" s="105" t="s">
        <v>34</v>
      </c>
      <c r="F226" s="106">
        <f>'Quantitativo de MDO'!E44</f>
        <v>1.8749999999999998E-5</v>
      </c>
      <c r="G226" s="75" t="e">
        <f>#REF!</f>
        <v>#REF!</v>
      </c>
      <c r="H226" s="75" t="e">
        <f t="shared" si="14"/>
        <v>#REF!</v>
      </c>
      <c r="I226" s="99">
        <f t="shared" si="15"/>
        <v>2.1865000000000001</v>
      </c>
    </row>
    <row r="227" spans="2:9" ht="15.75" thickBot="1">
      <c r="B227" s="13"/>
    </row>
    <row r="228" spans="2:9" ht="15.75" thickBot="1">
      <c r="B228" s="199" t="s">
        <v>21</v>
      </c>
      <c r="C228" s="200"/>
      <c r="D228" s="200"/>
      <c r="E228" s="200"/>
      <c r="F228" s="200"/>
      <c r="G228" s="200"/>
      <c r="H228" s="200"/>
      <c r="I228" s="200"/>
    </row>
    <row r="229" spans="2:9" ht="15.75" thickBot="1">
      <c r="B229" s="20"/>
      <c r="C229" s="5"/>
      <c r="D229" s="5"/>
      <c r="E229" s="5"/>
      <c r="F229" s="5"/>
      <c r="G229" s="5"/>
      <c r="H229" s="5"/>
      <c r="I229" s="17"/>
    </row>
    <row r="230" spans="2:9" ht="15.75" thickBot="1">
      <c r="B230" s="195" t="s">
        <v>18</v>
      </c>
      <c r="C230" s="196"/>
      <c r="D230" s="203" t="s">
        <v>72</v>
      </c>
      <c r="E230" s="203"/>
      <c r="F230" s="203"/>
      <c r="G230" s="203"/>
      <c r="H230" s="203"/>
      <c r="I230" s="203"/>
    </row>
    <row r="231" spans="2:9" ht="15.75" thickBot="1">
      <c r="B231" s="13"/>
      <c r="C231" s="10"/>
      <c r="D231" s="10"/>
      <c r="E231" s="10"/>
      <c r="F231" s="10"/>
      <c r="G231" s="10"/>
      <c r="H231" s="10"/>
      <c r="I231" s="34"/>
    </row>
    <row r="232" spans="2:9" ht="30">
      <c r="B232" s="201" t="s">
        <v>23</v>
      </c>
      <c r="C232" s="202"/>
      <c r="D232" s="137" t="s">
        <v>6</v>
      </c>
      <c r="E232" s="137" t="s">
        <v>38</v>
      </c>
      <c r="F232" s="137" t="s">
        <v>112</v>
      </c>
      <c r="G232" s="137" t="s">
        <v>115</v>
      </c>
      <c r="H232" s="137" t="s">
        <v>117</v>
      </c>
      <c r="I232" s="137" t="s">
        <v>56</v>
      </c>
    </row>
    <row r="233" spans="2:9">
      <c r="B233" s="46" t="s">
        <v>71</v>
      </c>
      <c r="C233" s="21" t="s">
        <v>147</v>
      </c>
      <c r="D233" s="48" t="s">
        <v>113</v>
      </c>
      <c r="E233" s="21" t="s">
        <v>26</v>
      </c>
      <c r="F233" s="81">
        <v>2.0000000000000001E-4</v>
      </c>
      <c r="G233" s="49">
        <v>96.62</v>
      </c>
      <c r="H233" s="49">
        <f>F233*G233</f>
        <v>1.9324000000000001E-2</v>
      </c>
      <c r="I233" s="81">
        <f>'Cálculo do fator "K"'!$M$24</f>
        <v>1.1986000000000001</v>
      </c>
    </row>
    <row r="234" spans="2:9" ht="15.75" thickBot="1">
      <c r="B234" s="73"/>
      <c r="C234" s="51"/>
      <c r="D234" s="74"/>
      <c r="E234" s="74"/>
      <c r="F234" s="75"/>
      <c r="G234" s="75"/>
      <c r="H234" s="75"/>
      <c r="I234" s="47"/>
    </row>
    <row r="235" spans="2:9" ht="15.75" thickBot="1">
      <c r="B235" s="13"/>
    </row>
    <row r="236" spans="2:9" ht="15.75" thickBot="1">
      <c r="B236" s="199" t="s">
        <v>20</v>
      </c>
      <c r="C236" s="200"/>
      <c r="D236" s="200"/>
      <c r="E236" s="200"/>
      <c r="F236" s="200"/>
      <c r="G236" s="200"/>
      <c r="H236" s="200"/>
      <c r="I236" s="200"/>
    </row>
    <row r="237" spans="2:9" ht="15.75" thickBot="1">
      <c r="B237" s="13"/>
    </row>
    <row r="238" spans="2:9" ht="15.75" thickBot="1">
      <c r="B238" s="195" t="s">
        <v>19</v>
      </c>
      <c r="C238" s="196"/>
      <c r="D238" s="197" t="s">
        <v>40</v>
      </c>
      <c r="E238" s="198"/>
      <c r="F238" s="198"/>
      <c r="G238" s="198"/>
      <c r="H238" s="198"/>
      <c r="I238" s="198"/>
    </row>
    <row r="239" spans="2:9" ht="15.75" thickBot="1">
      <c r="B239" s="13"/>
      <c r="C239" s="10"/>
      <c r="D239" s="10"/>
      <c r="E239" s="10"/>
      <c r="F239" s="10"/>
      <c r="G239" s="10"/>
      <c r="H239" s="10"/>
      <c r="I239" s="34"/>
    </row>
    <row r="240" spans="2:9" ht="30">
      <c r="B240" s="138" t="s">
        <v>25</v>
      </c>
      <c r="C240" s="137" t="s">
        <v>24</v>
      </c>
      <c r="D240" s="137" t="s">
        <v>7</v>
      </c>
      <c r="E240" s="137" t="s">
        <v>38</v>
      </c>
      <c r="F240" s="137" t="s">
        <v>126</v>
      </c>
      <c r="G240" s="137" t="s">
        <v>115</v>
      </c>
      <c r="H240" s="137" t="s">
        <v>117</v>
      </c>
      <c r="I240" s="137" t="s">
        <v>56</v>
      </c>
    </row>
    <row r="241" spans="2:9">
      <c r="B241" s="28" t="s">
        <v>73</v>
      </c>
      <c r="C241" s="21" t="s">
        <v>45</v>
      </c>
      <c r="D241" s="48" t="s">
        <v>46</v>
      </c>
      <c r="E241" s="21" t="s">
        <v>26</v>
      </c>
      <c r="F241" s="132">
        <v>3.5E-4</v>
      </c>
      <c r="G241" s="49">
        <v>450</v>
      </c>
      <c r="H241" s="49">
        <f>F241*G241</f>
        <v>0.1575</v>
      </c>
      <c r="I241" s="81">
        <f>'Cálculo do fator "K"'!$M$24</f>
        <v>1.1986000000000001</v>
      </c>
    </row>
    <row r="242" spans="2:9" ht="15.75" thickBot="1">
      <c r="B242" s="29"/>
      <c r="C242" s="51"/>
      <c r="D242" s="50"/>
      <c r="E242" s="50"/>
      <c r="F242" s="51"/>
      <c r="G242" s="52"/>
      <c r="H242" s="52"/>
      <c r="I242" s="99"/>
    </row>
    <row r="243" spans="2:9" ht="15.75" thickBot="1">
      <c r="B243" s="68"/>
      <c r="H243" s="22"/>
    </row>
    <row r="244" spans="2:9" ht="15.75" thickBot="1">
      <c r="B244" s="199" t="s">
        <v>22</v>
      </c>
      <c r="C244" s="200"/>
      <c r="D244" s="200"/>
      <c r="E244" s="200"/>
      <c r="F244" s="200"/>
      <c r="G244" s="200"/>
      <c r="H244" s="200"/>
      <c r="I244" s="200"/>
    </row>
    <row r="245" spans="2:9" ht="15.75" thickBot="1">
      <c r="B245" s="71"/>
      <c r="C245" s="71"/>
      <c r="D245" s="71"/>
      <c r="E245" s="71"/>
      <c r="F245" s="71"/>
      <c r="G245" s="71"/>
      <c r="H245" s="71"/>
      <c r="I245" s="71"/>
    </row>
    <row r="246" spans="2:9">
      <c r="B246" s="55"/>
      <c r="C246" s="56"/>
      <c r="D246" s="56"/>
      <c r="E246" s="56"/>
      <c r="F246" s="56"/>
      <c r="G246" s="56"/>
      <c r="H246" s="56"/>
      <c r="I246" s="57"/>
    </row>
    <row r="247" spans="2:9">
      <c r="B247" s="38"/>
      <c r="C247" s="39"/>
      <c r="D247" s="207" t="s">
        <v>150</v>
      </c>
      <c r="E247" s="207"/>
      <c r="F247" s="207"/>
      <c r="G247" s="207"/>
      <c r="H247" s="207"/>
      <c r="I247" s="207"/>
    </row>
    <row r="248" spans="2:9" ht="15.75" thickBot="1">
      <c r="B248" s="42"/>
      <c r="C248" s="43"/>
      <c r="D248" s="43"/>
      <c r="E248" s="43"/>
      <c r="F248" s="43"/>
      <c r="G248" s="43"/>
      <c r="H248" s="43"/>
      <c r="I248" s="44"/>
    </row>
    <row r="249" spans="2:9" ht="15.75" thickBot="1">
      <c r="B249" s="68"/>
    </row>
    <row r="250" spans="2:9" ht="15.75" thickBot="1">
      <c r="B250" s="189" t="s">
        <v>78</v>
      </c>
      <c r="C250" s="190"/>
      <c r="D250" s="190"/>
      <c r="E250" s="190"/>
      <c r="F250" s="190"/>
      <c r="G250" s="190"/>
      <c r="H250" s="190"/>
      <c r="I250" s="190"/>
    </row>
    <row r="251" spans="2:9" ht="15.75" thickBot="1">
      <c r="B251" s="68"/>
    </row>
    <row r="252" spans="2:9" ht="45">
      <c r="B252" s="139" t="s">
        <v>25</v>
      </c>
      <c r="C252" s="137" t="s">
        <v>31</v>
      </c>
      <c r="D252" s="140" t="s">
        <v>12</v>
      </c>
      <c r="E252" s="140" t="s">
        <v>26</v>
      </c>
      <c r="F252" s="137" t="s">
        <v>27</v>
      </c>
      <c r="G252" s="137" t="s">
        <v>144</v>
      </c>
      <c r="H252" s="137" t="s">
        <v>202</v>
      </c>
      <c r="I252" s="137" t="s">
        <v>41</v>
      </c>
    </row>
    <row r="253" spans="2:9">
      <c r="B253" s="28" t="s">
        <v>29</v>
      </c>
      <c r="C253" s="112">
        <v>40817</v>
      </c>
      <c r="D253" s="108" t="s">
        <v>104</v>
      </c>
      <c r="E253" s="16" t="s">
        <v>34</v>
      </c>
      <c r="F253" s="49">
        <v>26363.65</v>
      </c>
      <c r="G253" s="45" t="e">
        <f>F253/(1+#REF!)</f>
        <v>#REF!</v>
      </c>
      <c r="H253" s="16">
        <v>220</v>
      </c>
      <c r="I253" s="77" t="e">
        <f>G253/H253</f>
        <v>#REF!</v>
      </c>
    </row>
    <row r="254" spans="2:9">
      <c r="B254" s="28" t="s">
        <v>30</v>
      </c>
      <c r="C254" s="21">
        <v>40807</v>
      </c>
      <c r="D254" s="53" t="s">
        <v>83</v>
      </c>
      <c r="E254" s="16" t="s">
        <v>34</v>
      </c>
      <c r="F254" s="49">
        <v>4025.23</v>
      </c>
      <c r="G254" s="45" t="e">
        <f>F254/(1+#REF!)</f>
        <v>#REF!</v>
      </c>
      <c r="H254" s="16">
        <v>220</v>
      </c>
      <c r="I254" s="77" t="e">
        <f t="shared" ref="I254:I255" si="16">G254/H254</f>
        <v>#REF!</v>
      </c>
    </row>
    <row r="255" spans="2:9">
      <c r="B255" s="28" t="s">
        <v>36</v>
      </c>
      <c r="C255" s="21">
        <v>40931</v>
      </c>
      <c r="D255" s="89" t="s">
        <v>50</v>
      </c>
      <c r="E255" s="16" t="s">
        <v>34</v>
      </c>
      <c r="F255" s="49">
        <v>6492.93</v>
      </c>
      <c r="G255" s="45" t="e">
        <f>F255/(1+#REF!)</f>
        <v>#REF!</v>
      </c>
      <c r="H255" s="16">
        <v>220</v>
      </c>
      <c r="I255" s="77" t="e">
        <f t="shared" si="16"/>
        <v>#REF!</v>
      </c>
    </row>
    <row r="256" spans="2:9">
      <c r="B256" s="28"/>
      <c r="C256" s="21"/>
      <c r="D256" s="53"/>
      <c r="E256" s="53"/>
      <c r="F256" s="16"/>
      <c r="G256" s="49"/>
      <c r="H256" s="45"/>
      <c r="I256" s="16"/>
    </row>
    <row r="257" spans="1:39">
      <c r="B257" s="28"/>
      <c r="C257" s="21"/>
      <c r="D257" s="53"/>
      <c r="E257" s="53"/>
      <c r="F257" s="16"/>
      <c r="G257" s="49"/>
      <c r="H257" s="191" t="s">
        <v>77</v>
      </c>
      <c r="I257" s="192"/>
    </row>
    <row r="258" spans="1:39" ht="15.75" thickBot="1">
      <c r="B258" s="29"/>
      <c r="C258" s="51"/>
      <c r="D258" s="76"/>
      <c r="E258" s="76"/>
      <c r="F258" s="78"/>
      <c r="G258" s="52"/>
      <c r="H258" s="193"/>
      <c r="I258" s="194"/>
    </row>
    <row r="260" spans="1:39" s="113" customFormat="1" ht="8.25" customHeight="1">
      <c r="A260"/>
      <c r="B260" s="133"/>
      <c r="C260" s="133"/>
      <c r="D260" s="133"/>
      <c r="E260" s="133"/>
      <c r="F260" s="133"/>
      <c r="G260" s="133"/>
      <c r="H260" s="133"/>
      <c r="I260" s="134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</row>
    <row r="261" spans="1:39" ht="15.75" thickBot="1"/>
    <row r="262" spans="1:39" ht="15.95" customHeight="1">
      <c r="B262" s="214" t="s">
        <v>130</v>
      </c>
      <c r="C262" s="215"/>
      <c r="D262" s="215"/>
      <c r="E262" s="215"/>
      <c r="F262" s="215"/>
      <c r="G262" s="215"/>
      <c r="H262" s="215"/>
      <c r="I262" s="215"/>
    </row>
    <row r="263" spans="1:39" ht="15.75" thickBot="1">
      <c r="B263" s="204" t="s">
        <v>76</v>
      </c>
      <c r="C263" s="205"/>
      <c r="D263" s="205"/>
      <c r="E263" s="205"/>
      <c r="F263" s="205"/>
      <c r="G263" s="205"/>
      <c r="H263" s="205"/>
      <c r="I263" s="205"/>
    </row>
    <row r="264" spans="1:39" ht="15.75" thickBot="1">
      <c r="B264" s="35"/>
      <c r="C264" s="36"/>
      <c r="D264" s="36"/>
      <c r="E264" s="36"/>
      <c r="F264" s="36"/>
      <c r="G264" s="36"/>
      <c r="H264" s="36"/>
      <c r="I264" s="36"/>
    </row>
    <row r="265" spans="1:39" ht="15.75" thickBot="1">
      <c r="B265" s="195" t="s">
        <v>17</v>
      </c>
      <c r="C265" s="196"/>
      <c r="D265" s="206" t="s">
        <v>66</v>
      </c>
      <c r="E265" s="206"/>
      <c r="F265" s="206"/>
      <c r="G265" s="206"/>
      <c r="H265" s="206"/>
      <c r="I265" s="206"/>
    </row>
    <row r="266" spans="1:39" ht="15.75" thickBot="1">
      <c r="B266" s="13"/>
      <c r="C266" s="10"/>
      <c r="D266" s="10"/>
      <c r="E266" s="10"/>
      <c r="F266" s="10"/>
      <c r="G266" s="10"/>
      <c r="H266" s="10"/>
      <c r="I266" s="34"/>
    </row>
    <row r="267" spans="1:39" ht="30">
      <c r="B267" s="201" t="s">
        <v>23</v>
      </c>
      <c r="C267" s="202"/>
      <c r="D267" s="137" t="s">
        <v>6</v>
      </c>
      <c r="E267" s="137" t="s">
        <v>38</v>
      </c>
      <c r="F267" s="137" t="s">
        <v>125</v>
      </c>
      <c r="G267" s="137" t="s">
        <v>122</v>
      </c>
      <c r="H267" s="137" t="s">
        <v>117</v>
      </c>
      <c r="I267" s="137" t="s">
        <v>15</v>
      </c>
    </row>
    <row r="268" spans="1:39">
      <c r="B268" s="46" t="s">
        <v>8</v>
      </c>
      <c r="C268" s="21">
        <f t="shared" ref="C268:D270" si="17">C297</f>
        <v>40817</v>
      </c>
      <c r="D268" s="108" t="str">
        <f t="shared" si="17"/>
        <v>Arquiteto Senior (44 horas)</v>
      </c>
      <c r="E268" s="70" t="s">
        <v>34</v>
      </c>
      <c r="F268" s="101">
        <f>'Quantitativo de MDO'!E51</f>
        <v>8.0000000000000007E-5</v>
      </c>
      <c r="G268" s="45" t="e">
        <f>#REF!</f>
        <v>#REF!</v>
      </c>
      <c r="H268" s="45" t="e">
        <f>F268*G268</f>
        <v>#REF!</v>
      </c>
      <c r="I268" s="81">
        <f>'Cálculo do fator "K"'!$M$23</f>
        <v>2.1865000000000001</v>
      </c>
    </row>
    <row r="269" spans="1:39">
      <c r="B269" s="46" t="s">
        <v>9</v>
      </c>
      <c r="C269" s="21">
        <f t="shared" si="17"/>
        <v>40807</v>
      </c>
      <c r="D269" s="53" t="str">
        <f t="shared" si="17"/>
        <v>Desenhista Projetista (44 horas)</v>
      </c>
      <c r="E269" s="70" t="s">
        <v>34</v>
      </c>
      <c r="F269" s="101">
        <f>'Quantitativo de MDO'!E52</f>
        <v>4.0000000000000003E-5</v>
      </c>
      <c r="G269" s="45" t="e">
        <f>#REF!</f>
        <v>#REF!</v>
      </c>
      <c r="H269" s="45" t="e">
        <f t="shared" ref="H269:H270" si="18">F269*G269</f>
        <v>#REF!</v>
      </c>
      <c r="I269" s="81">
        <f t="shared" ref="I269:I270" si="19">I268</f>
        <v>2.1865000000000001</v>
      </c>
    </row>
    <row r="270" spans="1:39" ht="15.75" thickBot="1">
      <c r="B270" s="73" t="s">
        <v>10</v>
      </c>
      <c r="C270" s="51">
        <f t="shared" si="17"/>
        <v>40931</v>
      </c>
      <c r="D270" s="76" t="str">
        <f t="shared" si="17"/>
        <v>Auxiliar Técnico/Assistente de Engenharia (44 horas)</v>
      </c>
      <c r="E270" s="105" t="s">
        <v>34</v>
      </c>
      <c r="F270" s="106">
        <f>'Quantitativo de MDO'!E53</f>
        <v>2.0000000000000002E-5</v>
      </c>
      <c r="G270" s="75" t="e">
        <f>#REF!</f>
        <v>#REF!</v>
      </c>
      <c r="H270" s="75" t="e">
        <f t="shared" si="18"/>
        <v>#REF!</v>
      </c>
      <c r="I270" s="99">
        <f t="shared" si="19"/>
        <v>2.1865000000000001</v>
      </c>
    </row>
    <row r="271" spans="1:39" ht="15.75" thickBot="1">
      <c r="B271" s="13"/>
    </row>
    <row r="272" spans="1:39" ht="15.75" thickBot="1">
      <c r="B272" s="199" t="s">
        <v>21</v>
      </c>
      <c r="C272" s="200"/>
      <c r="D272" s="200"/>
      <c r="E272" s="200"/>
      <c r="F272" s="200"/>
      <c r="G272" s="200"/>
      <c r="H272" s="200"/>
      <c r="I272" s="200"/>
    </row>
    <row r="273" spans="2:9" ht="15.75" thickBot="1">
      <c r="B273" s="20"/>
      <c r="C273" s="5"/>
      <c r="D273" s="5"/>
      <c r="E273" s="5"/>
      <c r="F273" s="5"/>
      <c r="G273" s="5"/>
      <c r="H273" s="5"/>
      <c r="I273" s="17"/>
    </row>
    <row r="274" spans="2:9" ht="15.75" thickBot="1">
      <c r="B274" s="195" t="s">
        <v>18</v>
      </c>
      <c r="C274" s="196"/>
      <c r="D274" s="203" t="s">
        <v>72</v>
      </c>
      <c r="E274" s="203"/>
      <c r="F274" s="203"/>
      <c r="G274" s="203"/>
      <c r="H274" s="203"/>
      <c r="I274" s="203"/>
    </row>
    <row r="275" spans="2:9" ht="15.75" thickBot="1">
      <c r="B275" s="13"/>
      <c r="C275" s="10"/>
      <c r="D275" s="10"/>
      <c r="E275" s="10"/>
      <c r="F275" s="10"/>
      <c r="G275" s="10"/>
      <c r="H275" s="10"/>
      <c r="I275" s="34"/>
    </row>
    <row r="276" spans="2:9" ht="30">
      <c r="B276" s="201" t="s">
        <v>23</v>
      </c>
      <c r="C276" s="202"/>
      <c r="D276" s="137" t="s">
        <v>6</v>
      </c>
      <c r="E276" s="137" t="s">
        <v>38</v>
      </c>
      <c r="F276" s="137" t="s">
        <v>125</v>
      </c>
      <c r="G276" s="137" t="s">
        <v>115</v>
      </c>
      <c r="H276" s="137" t="s">
        <v>117</v>
      </c>
      <c r="I276" s="137" t="s">
        <v>56</v>
      </c>
    </row>
    <row r="277" spans="2:9">
      <c r="B277" s="46" t="s">
        <v>71</v>
      </c>
      <c r="C277" s="21" t="s">
        <v>147</v>
      </c>
      <c r="D277" s="48" t="s">
        <v>113</v>
      </c>
      <c r="E277" s="21" t="s">
        <v>26</v>
      </c>
      <c r="F277" s="81">
        <v>2.0000000000000001E-4</v>
      </c>
      <c r="G277" s="49">
        <v>96.62</v>
      </c>
      <c r="H277" s="49">
        <f>F277*G277</f>
        <v>1.9324000000000001E-2</v>
      </c>
      <c r="I277" s="81">
        <f>'Cálculo do fator "K"'!$M$24</f>
        <v>1.1986000000000001</v>
      </c>
    </row>
    <row r="278" spans="2:9" ht="15.75" thickBot="1">
      <c r="B278" s="73"/>
      <c r="C278" s="51"/>
      <c r="D278" s="74"/>
      <c r="E278" s="74"/>
      <c r="F278" s="75"/>
      <c r="G278" s="75"/>
      <c r="H278" s="75"/>
      <c r="I278" s="47"/>
    </row>
    <row r="279" spans="2:9" ht="15.75" thickBot="1">
      <c r="B279" s="13"/>
    </row>
    <row r="280" spans="2:9" ht="15.75" thickBot="1">
      <c r="B280" s="199" t="s">
        <v>20</v>
      </c>
      <c r="C280" s="200"/>
      <c r="D280" s="200"/>
      <c r="E280" s="200"/>
      <c r="F280" s="200"/>
      <c r="G280" s="200"/>
      <c r="H280" s="200"/>
      <c r="I280" s="200"/>
    </row>
    <row r="281" spans="2:9" ht="15.75" thickBot="1">
      <c r="B281" s="13"/>
    </row>
    <row r="282" spans="2:9" ht="15.75" thickBot="1">
      <c r="B282" s="195" t="s">
        <v>19</v>
      </c>
      <c r="C282" s="196"/>
      <c r="D282" s="197" t="s">
        <v>40</v>
      </c>
      <c r="E282" s="198"/>
      <c r="F282" s="198"/>
      <c r="G282" s="198"/>
      <c r="H282" s="198"/>
      <c r="I282" s="198"/>
    </row>
    <row r="283" spans="2:9" ht="15.75" thickBot="1">
      <c r="B283" s="13"/>
      <c r="C283" s="10"/>
      <c r="D283" s="10"/>
      <c r="E283" s="10"/>
      <c r="F283" s="10"/>
      <c r="G283" s="10"/>
      <c r="H283" s="10"/>
      <c r="I283" s="34"/>
    </row>
    <row r="284" spans="2:9" ht="30">
      <c r="B284" s="138" t="s">
        <v>25</v>
      </c>
      <c r="C284" s="137" t="s">
        <v>24</v>
      </c>
      <c r="D284" s="137" t="s">
        <v>7</v>
      </c>
      <c r="E284" s="137" t="s">
        <v>38</v>
      </c>
      <c r="F284" s="137" t="s">
        <v>125</v>
      </c>
      <c r="G284" s="137" t="s">
        <v>44</v>
      </c>
      <c r="H284" s="137" t="s">
        <v>117</v>
      </c>
      <c r="I284" s="137" t="s">
        <v>56</v>
      </c>
    </row>
    <row r="285" spans="2:9">
      <c r="B285" s="28" t="s">
        <v>73</v>
      </c>
      <c r="C285" s="21" t="s">
        <v>45</v>
      </c>
      <c r="D285" s="48" t="s">
        <v>46</v>
      </c>
      <c r="E285" s="21" t="s">
        <v>26</v>
      </c>
      <c r="F285" s="132">
        <v>3.5E-4</v>
      </c>
      <c r="G285" s="49">
        <v>450</v>
      </c>
      <c r="H285" s="49">
        <f>F285*G285</f>
        <v>0.1575</v>
      </c>
      <c r="I285" s="81">
        <f>'Cálculo do fator "K"'!$M$24</f>
        <v>1.1986000000000001</v>
      </c>
    </row>
    <row r="286" spans="2:9" ht="15.75" thickBot="1">
      <c r="B286" s="29"/>
      <c r="C286" s="51"/>
      <c r="D286" s="50"/>
      <c r="E286" s="50"/>
      <c r="F286" s="51"/>
      <c r="G286" s="52"/>
      <c r="H286" s="52"/>
      <c r="I286" s="99"/>
    </row>
    <row r="287" spans="2:9" ht="15.75" thickBot="1">
      <c r="B287" s="68"/>
      <c r="H287" s="22"/>
    </row>
    <row r="288" spans="2:9" ht="15.75" thickBot="1">
      <c r="B288" s="199" t="s">
        <v>22</v>
      </c>
      <c r="C288" s="200"/>
      <c r="D288" s="200"/>
      <c r="E288" s="200"/>
      <c r="F288" s="200"/>
      <c r="G288" s="200"/>
      <c r="H288" s="200"/>
      <c r="I288" s="200"/>
    </row>
    <row r="289" spans="1:39" ht="15.75" thickBot="1">
      <c r="B289" s="71"/>
      <c r="C289" s="71"/>
      <c r="D289" s="71"/>
      <c r="E289" s="71"/>
      <c r="F289" s="71"/>
      <c r="G289" s="71"/>
      <c r="H289" s="71"/>
      <c r="I289" s="71"/>
    </row>
    <row r="290" spans="1:39">
      <c r="B290" s="55"/>
      <c r="C290" s="56"/>
      <c r="D290" s="56"/>
      <c r="E290" s="56"/>
      <c r="F290" s="56"/>
      <c r="G290" s="56"/>
      <c r="H290" s="56"/>
      <c r="I290" s="57"/>
    </row>
    <row r="291" spans="1:39">
      <c r="B291" s="38"/>
      <c r="C291" s="39"/>
      <c r="D291" s="207" t="s">
        <v>150</v>
      </c>
      <c r="E291" s="207"/>
      <c r="F291" s="207"/>
      <c r="G291" s="207"/>
      <c r="H291" s="207"/>
      <c r="I291" s="207"/>
    </row>
    <row r="292" spans="1:39" ht="15.75" thickBot="1">
      <c r="B292" s="42"/>
      <c r="C292" s="43"/>
      <c r="D292" s="43"/>
      <c r="E292" s="43"/>
      <c r="F292" s="43"/>
      <c r="G292" s="43"/>
      <c r="H292" s="43"/>
      <c r="I292" s="44"/>
    </row>
    <row r="293" spans="1:39" ht="15.75" thickBot="1">
      <c r="B293" s="68"/>
    </row>
    <row r="294" spans="1:39" ht="15.75" thickBot="1">
      <c r="B294" s="189" t="s">
        <v>78</v>
      </c>
      <c r="C294" s="190"/>
      <c r="D294" s="190"/>
      <c r="E294" s="190"/>
      <c r="F294" s="190"/>
      <c r="G294" s="190"/>
      <c r="H294" s="190"/>
      <c r="I294" s="190"/>
    </row>
    <row r="295" spans="1:39" ht="15.75" thickBot="1">
      <c r="B295" s="68"/>
    </row>
    <row r="296" spans="1:39" ht="45">
      <c r="B296" s="139" t="s">
        <v>25</v>
      </c>
      <c r="C296" s="137" t="s">
        <v>31</v>
      </c>
      <c r="D296" s="140" t="s">
        <v>12</v>
      </c>
      <c r="E296" s="140" t="s">
        <v>26</v>
      </c>
      <c r="F296" s="137" t="s">
        <v>27</v>
      </c>
      <c r="G296" s="137" t="s">
        <v>144</v>
      </c>
      <c r="H296" s="137" t="s">
        <v>202</v>
      </c>
      <c r="I296" s="137" t="s">
        <v>41</v>
      </c>
    </row>
    <row r="297" spans="1:39">
      <c r="B297" s="28" t="s">
        <v>29</v>
      </c>
      <c r="C297" s="112">
        <v>40817</v>
      </c>
      <c r="D297" s="108" t="s">
        <v>104</v>
      </c>
      <c r="E297" s="16" t="s">
        <v>34</v>
      </c>
      <c r="F297" s="49">
        <v>26363.65</v>
      </c>
      <c r="G297" s="45" t="e">
        <f>F297/(1+#REF!)</f>
        <v>#REF!</v>
      </c>
      <c r="H297" s="16">
        <v>220</v>
      </c>
      <c r="I297" s="77" t="e">
        <f>G297/H297</f>
        <v>#REF!</v>
      </c>
    </row>
    <row r="298" spans="1:39">
      <c r="B298" s="28" t="s">
        <v>30</v>
      </c>
      <c r="C298" s="21">
        <v>40807</v>
      </c>
      <c r="D298" s="53" t="s">
        <v>83</v>
      </c>
      <c r="E298" s="16" t="s">
        <v>34</v>
      </c>
      <c r="F298" s="49">
        <v>4025.23</v>
      </c>
      <c r="G298" s="45" t="e">
        <f>F298/(1+#REF!)</f>
        <v>#REF!</v>
      </c>
      <c r="H298" s="16">
        <v>220</v>
      </c>
      <c r="I298" s="77" t="e">
        <f t="shared" ref="I298:I299" si="20">G298/H298</f>
        <v>#REF!</v>
      </c>
    </row>
    <row r="299" spans="1:39">
      <c r="B299" s="28" t="s">
        <v>36</v>
      </c>
      <c r="C299" s="21">
        <v>40931</v>
      </c>
      <c r="D299" s="89" t="s">
        <v>50</v>
      </c>
      <c r="E299" s="16" t="s">
        <v>34</v>
      </c>
      <c r="F299" s="49">
        <v>6492.93</v>
      </c>
      <c r="G299" s="45" t="e">
        <f>F299/(1+#REF!)</f>
        <v>#REF!</v>
      </c>
      <c r="H299" s="16">
        <v>220</v>
      </c>
      <c r="I299" s="77" t="e">
        <f t="shared" si="20"/>
        <v>#REF!</v>
      </c>
    </row>
    <row r="300" spans="1:39">
      <c r="B300" s="28"/>
      <c r="C300" s="21"/>
      <c r="D300" s="53"/>
      <c r="E300" s="53"/>
      <c r="F300" s="16"/>
      <c r="G300" s="49"/>
      <c r="H300" s="45"/>
      <c r="I300" s="16"/>
    </row>
    <row r="301" spans="1:39">
      <c r="B301" s="28"/>
      <c r="C301" s="21"/>
      <c r="D301" s="53"/>
      <c r="E301" s="53"/>
      <c r="F301" s="16"/>
      <c r="G301" s="49"/>
      <c r="H301" s="191" t="s">
        <v>77</v>
      </c>
      <c r="I301" s="192"/>
    </row>
    <row r="302" spans="1:39" ht="15.75" thickBot="1">
      <c r="B302" s="29"/>
      <c r="C302" s="51"/>
      <c r="D302" s="76"/>
      <c r="E302" s="76"/>
      <c r="F302" s="78"/>
      <c r="G302" s="52"/>
      <c r="H302" s="193"/>
      <c r="I302" s="194"/>
    </row>
    <row r="304" spans="1:39" s="113" customFormat="1" ht="9.75" customHeight="1">
      <c r="A304"/>
      <c r="B304" s="133"/>
      <c r="C304" s="133"/>
      <c r="D304" s="133"/>
      <c r="E304" s="133"/>
      <c r="F304" s="133"/>
      <c r="G304" s="133"/>
      <c r="H304" s="133"/>
      <c r="I304" s="13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</row>
    <row r="305" spans="2:9" ht="15.75" thickBot="1"/>
    <row r="306" spans="2:9" ht="15.95" customHeight="1">
      <c r="B306" s="214" t="s">
        <v>131</v>
      </c>
      <c r="C306" s="215"/>
      <c r="D306" s="215"/>
      <c r="E306" s="215"/>
      <c r="F306" s="215"/>
      <c r="G306" s="215"/>
      <c r="H306" s="215"/>
      <c r="I306" s="215"/>
    </row>
    <row r="307" spans="2:9" ht="15.75" thickBot="1">
      <c r="B307" s="204" t="s">
        <v>76</v>
      </c>
      <c r="C307" s="205"/>
      <c r="D307" s="205"/>
      <c r="E307" s="205"/>
      <c r="F307" s="205"/>
      <c r="G307" s="205"/>
      <c r="H307" s="205"/>
      <c r="I307" s="205"/>
    </row>
    <row r="308" spans="2:9" ht="15.75" thickBot="1">
      <c r="B308" s="35"/>
      <c r="C308" s="36"/>
      <c r="D308" s="36"/>
      <c r="E308" s="36"/>
      <c r="F308" s="36"/>
      <c r="G308" s="36"/>
      <c r="H308" s="36"/>
      <c r="I308" s="36"/>
    </row>
    <row r="309" spans="2:9" ht="15.75" thickBot="1">
      <c r="B309" s="195" t="s">
        <v>17</v>
      </c>
      <c r="C309" s="196"/>
      <c r="D309" s="206" t="s">
        <v>66</v>
      </c>
      <c r="E309" s="206"/>
      <c r="F309" s="206"/>
      <c r="G309" s="206"/>
      <c r="H309" s="206"/>
      <c r="I309" s="206"/>
    </row>
    <row r="310" spans="2:9" ht="15.75" thickBot="1">
      <c r="B310" s="13"/>
      <c r="C310" s="10"/>
      <c r="D310" s="10"/>
      <c r="E310" s="10"/>
      <c r="F310" s="10"/>
      <c r="G310" s="10"/>
      <c r="H310" s="10"/>
      <c r="I310" s="34"/>
    </row>
    <row r="311" spans="2:9" ht="30">
      <c r="B311" s="201" t="s">
        <v>23</v>
      </c>
      <c r="C311" s="202"/>
      <c r="D311" s="137" t="s">
        <v>6</v>
      </c>
      <c r="E311" s="137" t="s">
        <v>38</v>
      </c>
      <c r="F311" s="137" t="s">
        <v>125</v>
      </c>
      <c r="G311" s="137" t="s">
        <v>111</v>
      </c>
      <c r="H311" s="137" t="s">
        <v>146</v>
      </c>
      <c r="I311" s="137" t="s">
        <v>15</v>
      </c>
    </row>
    <row r="312" spans="2:9">
      <c r="B312" s="46" t="s">
        <v>8</v>
      </c>
      <c r="C312" s="112">
        <f t="shared" ref="C312:D314" si="21">C341</f>
        <v>40817</v>
      </c>
      <c r="D312" s="108" t="str">
        <f t="shared" si="21"/>
        <v>Arquiteto Senior (44 horas)</v>
      </c>
      <c r="E312" s="70" t="s">
        <v>34</v>
      </c>
      <c r="F312" s="101">
        <f>'Quantitativo de MDO'!E61</f>
        <v>1E-4</v>
      </c>
      <c r="G312" s="45" t="e">
        <f>#REF!</f>
        <v>#REF!</v>
      </c>
      <c r="H312" s="45" t="e">
        <f>F312*G312</f>
        <v>#REF!</v>
      </c>
      <c r="I312" s="81">
        <f>'Cálculo do fator "K"'!$M$23</f>
        <v>2.1865000000000001</v>
      </c>
    </row>
    <row r="313" spans="2:9">
      <c r="B313" s="46" t="s">
        <v>9</v>
      </c>
      <c r="C313" s="21">
        <f t="shared" si="21"/>
        <v>40807</v>
      </c>
      <c r="D313" s="53" t="str">
        <f t="shared" si="21"/>
        <v>Desenhista Projetista (44 horas)</v>
      </c>
      <c r="E313" s="70" t="s">
        <v>34</v>
      </c>
      <c r="F313" s="101">
        <f>'Quantitativo de MDO'!E62</f>
        <v>5.0000000000000002E-5</v>
      </c>
      <c r="G313" s="45" t="e">
        <f>#REF!</f>
        <v>#REF!</v>
      </c>
      <c r="H313" s="45" t="e">
        <f t="shared" ref="H313:H314" si="22">F313*G313</f>
        <v>#REF!</v>
      </c>
      <c r="I313" s="81">
        <f t="shared" ref="I313:I314" si="23">I312</f>
        <v>2.1865000000000001</v>
      </c>
    </row>
    <row r="314" spans="2:9" ht="15.75" thickBot="1">
      <c r="B314" s="73" t="s">
        <v>10</v>
      </c>
      <c r="C314" s="51">
        <f t="shared" si="21"/>
        <v>40931</v>
      </c>
      <c r="D314" s="76" t="str">
        <f t="shared" si="21"/>
        <v>Auxiliar Técnico/Assistente de Engenharia (44 horas)</v>
      </c>
      <c r="E314" s="105" t="s">
        <v>34</v>
      </c>
      <c r="F314" s="106">
        <f>'Quantitativo de MDO'!E63</f>
        <v>2.5000000000000001E-5</v>
      </c>
      <c r="G314" s="75" t="e">
        <f>#REF!</f>
        <v>#REF!</v>
      </c>
      <c r="H314" s="75" t="e">
        <f t="shared" si="22"/>
        <v>#REF!</v>
      </c>
      <c r="I314" s="99">
        <f t="shared" si="23"/>
        <v>2.1865000000000001</v>
      </c>
    </row>
    <row r="315" spans="2:9" ht="15.75" thickBot="1">
      <c r="B315" s="13"/>
    </row>
    <row r="316" spans="2:9" ht="15.75" thickBot="1">
      <c r="B316" s="199" t="s">
        <v>21</v>
      </c>
      <c r="C316" s="200"/>
      <c r="D316" s="200"/>
      <c r="E316" s="200"/>
      <c r="F316" s="200"/>
      <c r="G316" s="200"/>
      <c r="H316" s="200"/>
      <c r="I316" s="200"/>
    </row>
    <row r="317" spans="2:9" ht="15.75" thickBot="1">
      <c r="B317" s="20"/>
      <c r="C317" s="5"/>
      <c r="D317" s="5"/>
      <c r="E317" s="5"/>
      <c r="F317" s="5"/>
      <c r="G317" s="5"/>
      <c r="H317" s="5"/>
      <c r="I317" s="17"/>
    </row>
    <row r="318" spans="2:9" ht="15.75" thickBot="1">
      <c r="B318" s="195" t="s">
        <v>18</v>
      </c>
      <c r="C318" s="196"/>
      <c r="D318" s="203" t="s">
        <v>72</v>
      </c>
      <c r="E318" s="203"/>
      <c r="F318" s="203"/>
      <c r="G318" s="203"/>
      <c r="H318" s="203"/>
      <c r="I318" s="203"/>
    </row>
    <row r="319" spans="2:9" ht="15.75" thickBot="1">
      <c r="B319" s="13"/>
      <c r="C319" s="10"/>
      <c r="D319" s="10"/>
      <c r="E319" s="10"/>
      <c r="F319" s="10"/>
      <c r="G319" s="10"/>
      <c r="H319" s="10"/>
      <c r="I319" s="34"/>
    </row>
    <row r="320" spans="2:9" ht="30">
      <c r="B320" s="201" t="s">
        <v>23</v>
      </c>
      <c r="C320" s="202"/>
      <c r="D320" s="137" t="s">
        <v>6</v>
      </c>
      <c r="E320" s="137" t="s">
        <v>38</v>
      </c>
      <c r="F320" s="137" t="s">
        <v>126</v>
      </c>
      <c r="G320" s="137" t="s">
        <v>115</v>
      </c>
      <c r="H320" s="137" t="s">
        <v>117</v>
      </c>
      <c r="I320" s="137" t="s">
        <v>56</v>
      </c>
    </row>
    <row r="321" spans="2:9">
      <c r="B321" s="46" t="s">
        <v>71</v>
      </c>
      <c r="C321" s="21" t="s">
        <v>147</v>
      </c>
      <c r="D321" s="48" t="s">
        <v>113</v>
      </c>
      <c r="E321" s="21" t="s">
        <v>26</v>
      </c>
      <c r="F321" s="81">
        <v>2.0000000000000001E-4</v>
      </c>
      <c r="G321" s="49">
        <v>96.62</v>
      </c>
      <c r="H321" s="49">
        <f>F321*G321</f>
        <v>1.9324000000000001E-2</v>
      </c>
      <c r="I321" s="81">
        <f>'Cálculo do fator "K"'!$M$24</f>
        <v>1.1986000000000001</v>
      </c>
    </row>
    <row r="322" spans="2:9" ht="15.75" thickBot="1">
      <c r="B322" s="73"/>
      <c r="C322" s="51"/>
      <c r="D322" s="74"/>
      <c r="E322" s="74"/>
      <c r="F322" s="75"/>
      <c r="G322" s="75"/>
      <c r="H322" s="75"/>
      <c r="I322" s="47"/>
    </row>
    <row r="323" spans="2:9" ht="15.75" thickBot="1">
      <c r="B323" s="13"/>
    </row>
    <row r="324" spans="2:9" ht="15.75" thickBot="1">
      <c r="B324" s="199" t="s">
        <v>20</v>
      </c>
      <c r="C324" s="200"/>
      <c r="D324" s="200"/>
      <c r="E324" s="200"/>
      <c r="F324" s="200"/>
      <c r="G324" s="200"/>
      <c r="H324" s="200"/>
      <c r="I324" s="200"/>
    </row>
    <row r="325" spans="2:9" ht="15.75" thickBot="1">
      <c r="B325" s="13"/>
    </row>
    <row r="326" spans="2:9" ht="15.75" thickBot="1">
      <c r="B326" s="195" t="s">
        <v>19</v>
      </c>
      <c r="C326" s="196"/>
      <c r="D326" s="197" t="s">
        <v>40</v>
      </c>
      <c r="E326" s="198"/>
      <c r="F326" s="198"/>
      <c r="G326" s="198"/>
      <c r="H326" s="198"/>
      <c r="I326" s="198"/>
    </row>
    <row r="327" spans="2:9" ht="15.75" thickBot="1">
      <c r="B327" s="13"/>
      <c r="C327" s="10"/>
      <c r="D327" s="10"/>
      <c r="E327" s="10"/>
      <c r="F327" s="10"/>
      <c r="G327" s="10"/>
      <c r="H327" s="10"/>
      <c r="I327" s="34"/>
    </row>
    <row r="328" spans="2:9" ht="30">
      <c r="B328" s="138" t="s">
        <v>25</v>
      </c>
      <c r="C328" s="137" t="s">
        <v>24</v>
      </c>
      <c r="D328" s="137" t="s">
        <v>7</v>
      </c>
      <c r="E328" s="137" t="s">
        <v>38</v>
      </c>
      <c r="F328" s="137" t="s">
        <v>126</v>
      </c>
      <c r="G328" s="137" t="s">
        <v>115</v>
      </c>
      <c r="H328" s="137" t="s">
        <v>117</v>
      </c>
      <c r="I328" s="137" t="s">
        <v>56</v>
      </c>
    </row>
    <row r="329" spans="2:9">
      <c r="B329" s="28" t="s">
        <v>73</v>
      </c>
      <c r="C329" s="21" t="s">
        <v>45</v>
      </c>
      <c r="D329" s="48" t="s">
        <v>46</v>
      </c>
      <c r="E329" s="21" t="s">
        <v>26</v>
      </c>
      <c r="F329" s="81">
        <v>6.4999999999999997E-4</v>
      </c>
      <c r="G329" s="49">
        <v>450</v>
      </c>
      <c r="H329" s="49">
        <f>F329*G329</f>
        <v>0.29249999999999998</v>
      </c>
      <c r="I329" s="81">
        <f>'Cálculo do fator "K"'!$M$24</f>
        <v>1.1986000000000001</v>
      </c>
    </row>
    <row r="330" spans="2:9" ht="15.75" thickBot="1">
      <c r="B330" s="29"/>
      <c r="C330" s="51"/>
      <c r="D330" s="50"/>
      <c r="E330" s="50"/>
      <c r="F330" s="51"/>
      <c r="G330" s="52"/>
      <c r="H330" s="52"/>
      <c r="I330" s="99"/>
    </row>
    <row r="331" spans="2:9" ht="15.75" thickBot="1">
      <c r="B331" s="68"/>
      <c r="H331" s="22"/>
    </row>
    <row r="332" spans="2:9" ht="15.75" thickBot="1">
      <c r="B332" s="199" t="s">
        <v>22</v>
      </c>
      <c r="C332" s="200"/>
      <c r="D332" s="200"/>
      <c r="E332" s="200"/>
      <c r="F332" s="200"/>
      <c r="G332" s="200"/>
      <c r="H332" s="200"/>
      <c r="I332" s="200"/>
    </row>
    <row r="333" spans="2:9" ht="15.75" thickBot="1">
      <c r="B333" s="71"/>
      <c r="C333" s="71"/>
      <c r="D333" s="71"/>
      <c r="E333" s="71"/>
      <c r="F333" s="71"/>
      <c r="G333" s="71"/>
      <c r="H333" s="71"/>
      <c r="I333" s="71"/>
    </row>
    <row r="334" spans="2:9">
      <c r="B334" s="55"/>
      <c r="C334" s="56"/>
      <c r="D334" s="56"/>
      <c r="E334" s="56"/>
      <c r="F334" s="56"/>
      <c r="G334" s="56"/>
      <c r="H334" s="56"/>
      <c r="I334" s="57"/>
    </row>
    <row r="335" spans="2:9">
      <c r="B335" s="38"/>
      <c r="C335" s="39"/>
      <c r="D335" s="207" t="s">
        <v>150</v>
      </c>
      <c r="E335" s="207"/>
      <c r="F335" s="207"/>
      <c r="G335" s="207"/>
      <c r="H335" s="207"/>
      <c r="I335" s="207"/>
    </row>
    <row r="336" spans="2:9" ht="15.75" thickBot="1">
      <c r="B336" s="42"/>
      <c r="C336" s="43"/>
      <c r="D336" s="43"/>
      <c r="E336" s="43"/>
      <c r="F336" s="43"/>
      <c r="G336" s="43"/>
      <c r="H336" s="43"/>
      <c r="I336" s="44"/>
    </row>
    <row r="337" spans="1:39" ht="15.75" thickBot="1">
      <c r="B337" s="68"/>
    </row>
    <row r="338" spans="1:39" ht="15.75" thickBot="1">
      <c r="B338" s="189" t="s">
        <v>78</v>
      </c>
      <c r="C338" s="190"/>
      <c r="D338" s="190"/>
      <c r="E338" s="190"/>
      <c r="F338" s="190"/>
      <c r="G338" s="190"/>
      <c r="H338" s="190"/>
      <c r="I338" s="190"/>
    </row>
    <row r="339" spans="1:39" ht="15.75" thickBot="1">
      <c r="B339" s="68"/>
    </row>
    <row r="340" spans="1:39" ht="45">
      <c r="B340" s="139" t="s">
        <v>25</v>
      </c>
      <c r="C340" s="137" t="s">
        <v>31</v>
      </c>
      <c r="D340" s="140" t="s">
        <v>12</v>
      </c>
      <c r="E340" s="140" t="s">
        <v>26</v>
      </c>
      <c r="F340" s="137" t="s">
        <v>27</v>
      </c>
      <c r="G340" s="137" t="s">
        <v>144</v>
      </c>
      <c r="H340" s="137" t="s">
        <v>202</v>
      </c>
      <c r="I340" s="137" t="s">
        <v>41</v>
      </c>
    </row>
    <row r="341" spans="1:39">
      <c r="B341" s="28" t="s">
        <v>29</v>
      </c>
      <c r="C341" s="112">
        <v>40817</v>
      </c>
      <c r="D341" s="108" t="s">
        <v>104</v>
      </c>
      <c r="E341" s="16" t="s">
        <v>34</v>
      </c>
      <c r="F341" s="49">
        <v>26363.65</v>
      </c>
      <c r="G341" s="45" t="e">
        <f>F341/(1+#REF!)</f>
        <v>#REF!</v>
      </c>
      <c r="H341" s="16">
        <v>220</v>
      </c>
      <c r="I341" s="77" t="e">
        <f>G341/H341</f>
        <v>#REF!</v>
      </c>
    </row>
    <row r="342" spans="1:39">
      <c r="B342" s="28" t="s">
        <v>30</v>
      </c>
      <c r="C342" s="21">
        <v>40807</v>
      </c>
      <c r="D342" s="53" t="s">
        <v>83</v>
      </c>
      <c r="E342" s="16" t="s">
        <v>34</v>
      </c>
      <c r="F342" s="49">
        <v>4025.23</v>
      </c>
      <c r="G342" s="45" t="e">
        <f>F342/(1+#REF!)</f>
        <v>#REF!</v>
      </c>
      <c r="H342" s="16">
        <v>220</v>
      </c>
      <c r="I342" s="77" t="e">
        <f t="shared" ref="I342:I343" si="24">G342/H342</f>
        <v>#REF!</v>
      </c>
    </row>
    <row r="343" spans="1:39">
      <c r="B343" s="28" t="s">
        <v>36</v>
      </c>
      <c r="C343" s="21">
        <v>40931</v>
      </c>
      <c r="D343" s="89" t="s">
        <v>50</v>
      </c>
      <c r="E343" s="16" t="s">
        <v>34</v>
      </c>
      <c r="F343" s="49">
        <v>6492.93</v>
      </c>
      <c r="G343" s="45" t="e">
        <f>F343/(1+#REF!)</f>
        <v>#REF!</v>
      </c>
      <c r="H343" s="16">
        <v>220</v>
      </c>
      <c r="I343" s="77" t="e">
        <f t="shared" si="24"/>
        <v>#REF!</v>
      </c>
    </row>
    <row r="344" spans="1:39">
      <c r="B344" s="28"/>
      <c r="C344" s="21"/>
      <c r="D344" s="53"/>
      <c r="E344" s="53"/>
      <c r="F344" s="16"/>
      <c r="G344" s="49"/>
      <c r="H344" s="45"/>
      <c r="I344" s="16"/>
    </row>
    <row r="345" spans="1:39">
      <c r="B345" s="28"/>
      <c r="C345" s="21"/>
      <c r="D345" s="53"/>
      <c r="E345" s="53"/>
      <c r="F345" s="16"/>
      <c r="G345" s="49"/>
      <c r="H345" s="191" t="s">
        <v>77</v>
      </c>
      <c r="I345" s="192"/>
    </row>
    <row r="346" spans="1:39" ht="15.75" thickBot="1">
      <c r="B346" s="29"/>
      <c r="C346" s="51"/>
      <c r="D346" s="76"/>
      <c r="E346" s="76"/>
      <c r="F346" s="78"/>
      <c r="G346" s="52"/>
      <c r="H346" s="193"/>
      <c r="I346" s="194"/>
    </row>
    <row r="348" spans="1:39" s="113" customFormat="1" ht="9.75" customHeight="1">
      <c r="A348"/>
      <c r="B348" s="133"/>
      <c r="C348" s="133"/>
      <c r="D348" s="133"/>
      <c r="E348" s="133"/>
      <c r="F348" s="133"/>
      <c r="G348" s="133"/>
      <c r="H348" s="133"/>
      <c r="I348" s="134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</row>
    <row r="349" spans="1:39" ht="15.75" thickBot="1"/>
    <row r="350" spans="1:39" ht="15.75">
      <c r="B350" s="208" t="s">
        <v>155</v>
      </c>
      <c r="C350" s="209"/>
      <c r="D350" s="209"/>
      <c r="E350" s="209"/>
      <c r="F350" s="209"/>
      <c r="G350" s="209"/>
      <c r="H350" s="209"/>
      <c r="I350" s="209"/>
    </row>
    <row r="351" spans="1:39" ht="15.75" thickBot="1">
      <c r="B351" s="204" t="s">
        <v>76</v>
      </c>
      <c r="C351" s="205"/>
      <c r="D351" s="205"/>
      <c r="E351" s="205"/>
      <c r="F351" s="205"/>
      <c r="G351" s="205"/>
      <c r="H351" s="205"/>
      <c r="I351" s="205"/>
    </row>
    <row r="352" spans="1:39" ht="15.75" thickBot="1">
      <c r="B352" s="35"/>
      <c r="C352" s="36"/>
      <c r="D352" s="36"/>
      <c r="E352" s="36"/>
      <c r="F352" s="36"/>
      <c r="G352" s="36"/>
      <c r="H352" s="36"/>
      <c r="I352" s="36"/>
    </row>
    <row r="353" spans="2:9" ht="15.75" thickBot="1">
      <c r="B353" s="195" t="s">
        <v>17</v>
      </c>
      <c r="C353" s="196"/>
      <c r="D353" s="206" t="s">
        <v>66</v>
      </c>
      <c r="E353" s="206"/>
      <c r="F353" s="206"/>
      <c r="G353" s="206"/>
      <c r="H353" s="206"/>
      <c r="I353" s="206"/>
    </row>
    <row r="354" spans="2:9" ht="15.75" thickBot="1">
      <c r="B354" s="13"/>
      <c r="C354" s="10"/>
      <c r="D354" s="10"/>
      <c r="E354" s="10"/>
      <c r="F354" s="10"/>
      <c r="G354" s="10"/>
      <c r="H354" s="10"/>
      <c r="I354" s="34"/>
    </row>
    <row r="355" spans="2:9" ht="30">
      <c r="B355" s="201" t="s">
        <v>23</v>
      </c>
      <c r="C355" s="202"/>
      <c r="D355" s="137" t="s">
        <v>6</v>
      </c>
      <c r="E355" s="137" t="s">
        <v>38</v>
      </c>
      <c r="F355" s="137" t="s">
        <v>125</v>
      </c>
      <c r="G355" s="137" t="s">
        <v>122</v>
      </c>
      <c r="H355" s="137" t="s">
        <v>117</v>
      </c>
      <c r="I355" s="137" t="s">
        <v>15</v>
      </c>
    </row>
    <row r="356" spans="2:9">
      <c r="B356" s="46" t="s">
        <v>8</v>
      </c>
      <c r="C356" s="21">
        <f t="shared" ref="C356:D358" si="25">C385</f>
        <v>40938</v>
      </c>
      <c r="D356" s="108" t="str">
        <f t="shared" si="25"/>
        <v>Engenheiro Civil Senior (44 horas)</v>
      </c>
      <c r="E356" s="70" t="s">
        <v>34</v>
      </c>
      <c r="F356" s="101">
        <f>'Quantitativo de MDO'!E70</f>
        <v>6.0000000000000002E-5</v>
      </c>
      <c r="G356" s="45" t="e">
        <f>#REF!</f>
        <v>#REF!</v>
      </c>
      <c r="H356" s="45" t="e">
        <f>F356*G356</f>
        <v>#REF!</v>
      </c>
      <c r="I356" s="81">
        <f>'Cálculo do fator "K"'!$M$23</f>
        <v>2.1865000000000001</v>
      </c>
    </row>
    <row r="357" spans="2:9">
      <c r="B357" s="46" t="s">
        <v>9</v>
      </c>
      <c r="C357" s="21">
        <f t="shared" si="25"/>
        <v>40807</v>
      </c>
      <c r="D357" s="53" t="str">
        <f t="shared" si="25"/>
        <v>Desenhista Projetista (44 horas)</v>
      </c>
      <c r="E357" s="70" t="s">
        <v>34</v>
      </c>
      <c r="F357" s="101">
        <f>'Quantitativo de MDO'!E71</f>
        <v>3.0000000000000001E-5</v>
      </c>
      <c r="G357" s="45" t="e">
        <f>#REF!</f>
        <v>#REF!</v>
      </c>
      <c r="H357" s="45" t="e">
        <f t="shared" ref="H357:H358" si="26">F357*G357</f>
        <v>#REF!</v>
      </c>
      <c r="I357" s="81">
        <f t="shared" ref="I357:I358" si="27">I356</f>
        <v>2.1865000000000001</v>
      </c>
    </row>
    <row r="358" spans="2:9" ht="15.75" thickBot="1">
      <c r="B358" s="73" t="s">
        <v>10</v>
      </c>
      <c r="C358" s="51">
        <f t="shared" si="25"/>
        <v>40931</v>
      </c>
      <c r="D358" s="76" t="str">
        <f t="shared" si="25"/>
        <v>Auxiliar Técnico/Assistente de Engenharia (44 horas)</v>
      </c>
      <c r="E358" s="105" t="s">
        <v>34</v>
      </c>
      <c r="F358" s="106">
        <f>'Quantitativo de MDO'!E72</f>
        <v>1.5E-5</v>
      </c>
      <c r="G358" s="75" t="e">
        <f>#REF!</f>
        <v>#REF!</v>
      </c>
      <c r="H358" s="75" t="e">
        <f t="shared" si="26"/>
        <v>#REF!</v>
      </c>
      <c r="I358" s="99">
        <f t="shared" si="27"/>
        <v>2.1865000000000001</v>
      </c>
    </row>
    <row r="359" spans="2:9" ht="15.75" thickBot="1">
      <c r="B359" s="13"/>
    </row>
    <row r="360" spans="2:9" ht="15.75" thickBot="1">
      <c r="B360" s="199" t="s">
        <v>21</v>
      </c>
      <c r="C360" s="200"/>
      <c r="D360" s="200"/>
      <c r="E360" s="200"/>
      <c r="F360" s="200"/>
      <c r="G360" s="200"/>
      <c r="H360" s="200"/>
      <c r="I360" s="200"/>
    </row>
    <row r="361" spans="2:9" ht="15.75" thickBot="1">
      <c r="B361" s="20"/>
      <c r="C361" s="5"/>
      <c r="D361" s="5"/>
      <c r="E361" s="5"/>
      <c r="F361" s="5"/>
      <c r="G361" s="5"/>
      <c r="H361" s="5"/>
      <c r="I361" s="17"/>
    </row>
    <row r="362" spans="2:9" ht="15.75" thickBot="1">
      <c r="B362" s="195" t="s">
        <v>18</v>
      </c>
      <c r="C362" s="196"/>
      <c r="D362" s="203" t="s">
        <v>72</v>
      </c>
      <c r="E362" s="203"/>
      <c r="F362" s="203"/>
      <c r="G362" s="203"/>
      <c r="H362" s="203"/>
      <c r="I362" s="203"/>
    </row>
    <row r="363" spans="2:9" ht="15.75" thickBot="1">
      <c r="B363" s="13"/>
      <c r="C363" s="10"/>
      <c r="D363" s="10"/>
      <c r="E363" s="10"/>
      <c r="F363" s="10"/>
      <c r="G363" s="10"/>
      <c r="H363" s="10"/>
      <c r="I363" s="34"/>
    </row>
    <row r="364" spans="2:9" ht="30">
      <c r="B364" s="201" t="s">
        <v>23</v>
      </c>
      <c r="C364" s="202"/>
      <c r="D364" s="137" t="s">
        <v>6</v>
      </c>
      <c r="E364" s="137" t="s">
        <v>38</v>
      </c>
      <c r="F364" s="137" t="s">
        <v>125</v>
      </c>
      <c r="G364" s="137" t="s">
        <v>115</v>
      </c>
      <c r="H364" s="137" t="s">
        <v>117</v>
      </c>
      <c r="I364" s="137" t="s">
        <v>56</v>
      </c>
    </row>
    <row r="365" spans="2:9">
      <c r="B365" s="46" t="s">
        <v>71</v>
      </c>
      <c r="C365" s="21" t="s">
        <v>147</v>
      </c>
      <c r="D365" s="48" t="s">
        <v>113</v>
      </c>
      <c r="E365" s="21" t="s">
        <v>26</v>
      </c>
      <c r="F365" s="81">
        <v>2.0000000000000001E-4</v>
      </c>
      <c r="G365" s="49">
        <v>96.62</v>
      </c>
      <c r="H365" s="49">
        <f>F365*G365</f>
        <v>1.9324000000000001E-2</v>
      </c>
      <c r="I365" s="81">
        <f>'Cálculo do fator "K"'!$M$24</f>
        <v>1.1986000000000001</v>
      </c>
    </row>
    <row r="366" spans="2:9" ht="15.75" thickBot="1">
      <c r="B366" s="73"/>
      <c r="C366" s="51"/>
      <c r="D366" s="74"/>
      <c r="E366" s="74"/>
      <c r="F366" s="75"/>
      <c r="G366" s="75"/>
      <c r="H366" s="75"/>
      <c r="I366" s="47"/>
    </row>
    <row r="367" spans="2:9" ht="15.75" thickBot="1">
      <c r="B367" s="13"/>
    </row>
    <row r="368" spans="2:9" ht="15.75" thickBot="1">
      <c r="B368" s="199" t="s">
        <v>20</v>
      </c>
      <c r="C368" s="200"/>
      <c r="D368" s="200"/>
      <c r="E368" s="200"/>
      <c r="F368" s="200"/>
      <c r="G368" s="200"/>
      <c r="H368" s="200"/>
      <c r="I368" s="200"/>
    </row>
    <row r="369" spans="2:9" ht="15.75" thickBot="1">
      <c r="B369" s="13"/>
    </row>
    <row r="370" spans="2:9" ht="15.75" thickBot="1">
      <c r="B370" s="195" t="s">
        <v>19</v>
      </c>
      <c r="C370" s="196"/>
      <c r="D370" s="197" t="s">
        <v>40</v>
      </c>
      <c r="E370" s="198"/>
      <c r="F370" s="198"/>
      <c r="G370" s="198"/>
      <c r="H370" s="198"/>
      <c r="I370" s="198"/>
    </row>
    <row r="371" spans="2:9" ht="15.75" thickBot="1">
      <c r="B371" s="13"/>
      <c r="C371" s="10"/>
      <c r="D371" s="10"/>
      <c r="E371" s="10"/>
      <c r="F371" s="10"/>
      <c r="G371" s="10"/>
      <c r="H371" s="10"/>
      <c r="I371" s="34"/>
    </row>
    <row r="372" spans="2:9" ht="30">
      <c r="B372" s="138" t="s">
        <v>25</v>
      </c>
      <c r="C372" s="137" t="s">
        <v>24</v>
      </c>
      <c r="D372" s="137" t="s">
        <v>7</v>
      </c>
      <c r="E372" s="137" t="s">
        <v>38</v>
      </c>
      <c r="F372" s="137" t="s">
        <v>125</v>
      </c>
      <c r="G372" s="137" t="s">
        <v>115</v>
      </c>
      <c r="H372" s="137" t="s">
        <v>143</v>
      </c>
      <c r="I372" s="137" t="s">
        <v>56</v>
      </c>
    </row>
    <row r="373" spans="2:9">
      <c r="B373" s="28" t="s">
        <v>73</v>
      </c>
      <c r="C373" s="21" t="s">
        <v>45</v>
      </c>
      <c r="D373" s="48" t="s">
        <v>46</v>
      </c>
      <c r="E373" s="21" t="s">
        <v>26</v>
      </c>
      <c r="F373" s="81">
        <v>3.5E-4</v>
      </c>
      <c r="G373" s="49">
        <v>450</v>
      </c>
      <c r="H373" s="49">
        <f>F373*G373</f>
        <v>0.1575</v>
      </c>
      <c r="I373" s="81">
        <f>'Cálculo do fator "K"'!$M$24</f>
        <v>1.1986000000000001</v>
      </c>
    </row>
    <row r="374" spans="2:9" ht="15.75" thickBot="1">
      <c r="B374" s="29"/>
      <c r="C374" s="51"/>
      <c r="D374" s="50"/>
      <c r="E374" s="50"/>
      <c r="F374" s="51"/>
      <c r="G374" s="52"/>
      <c r="H374" s="52"/>
      <c r="I374" s="99"/>
    </row>
    <row r="375" spans="2:9" ht="15.75" thickBot="1">
      <c r="B375" s="68"/>
      <c r="H375" s="22"/>
    </row>
    <row r="376" spans="2:9" ht="15.75" thickBot="1">
      <c r="B376" s="199" t="s">
        <v>22</v>
      </c>
      <c r="C376" s="200"/>
      <c r="D376" s="200"/>
      <c r="E376" s="200"/>
      <c r="F376" s="200"/>
      <c r="G376" s="200"/>
      <c r="H376" s="200"/>
      <c r="I376" s="200"/>
    </row>
    <row r="377" spans="2:9" ht="15.75" thickBot="1">
      <c r="B377" s="71"/>
      <c r="C377" s="71"/>
      <c r="D377" s="71"/>
      <c r="E377" s="71"/>
      <c r="F377" s="71"/>
      <c r="G377" s="71"/>
      <c r="H377" s="71"/>
      <c r="I377" s="71"/>
    </row>
    <row r="378" spans="2:9">
      <c r="B378" s="55"/>
      <c r="C378" s="56"/>
      <c r="D378" s="56"/>
      <c r="E378" s="56"/>
      <c r="F378" s="56"/>
      <c r="G378" s="56"/>
      <c r="H378" s="56"/>
      <c r="I378" s="57"/>
    </row>
    <row r="379" spans="2:9">
      <c r="B379" s="38"/>
      <c r="C379" s="39"/>
      <c r="D379" s="207" t="s">
        <v>150</v>
      </c>
      <c r="E379" s="207"/>
      <c r="F379" s="207"/>
      <c r="G379" s="207"/>
      <c r="H379" s="207"/>
      <c r="I379" s="207"/>
    </row>
    <row r="380" spans="2:9" ht="15.75" thickBot="1">
      <c r="B380" s="42"/>
      <c r="C380" s="43"/>
      <c r="D380" s="43"/>
      <c r="E380" s="43"/>
      <c r="F380" s="43"/>
      <c r="G380" s="43"/>
      <c r="H380" s="43"/>
      <c r="I380" s="44"/>
    </row>
    <row r="381" spans="2:9" ht="15.75" thickBot="1">
      <c r="B381" s="68"/>
    </row>
    <row r="382" spans="2:9" ht="15.75" thickBot="1">
      <c r="B382" s="189" t="s">
        <v>78</v>
      </c>
      <c r="C382" s="190"/>
      <c r="D382" s="190"/>
      <c r="E382" s="190"/>
      <c r="F382" s="190"/>
      <c r="G382" s="190"/>
      <c r="H382" s="190"/>
      <c r="I382" s="190"/>
    </row>
    <row r="383" spans="2:9" ht="15.75" thickBot="1">
      <c r="B383" s="68"/>
    </row>
    <row r="384" spans="2:9" ht="45">
      <c r="B384" s="139" t="s">
        <v>25</v>
      </c>
      <c r="C384" s="137" t="s">
        <v>31</v>
      </c>
      <c r="D384" s="140" t="s">
        <v>12</v>
      </c>
      <c r="E384" s="140" t="s">
        <v>26</v>
      </c>
      <c r="F384" s="137" t="s">
        <v>27</v>
      </c>
      <c r="G384" s="137" t="s">
        <v>144</v>
      </c>
      <c r="H384" s="137" t="s">
        <v>202</v>
      </c>
      <c r="I384" s="137" t="s">
        <v>41</v>
      </c>
    </row>
    <row r="385" spans="1:39">
      <c r="B385" s="28" t="s">
        <v>29</v>
      </c>
      <c r="C385" s="21">
        <v>40938</v>
      </c>
      <c r="D385" s="108" t="s">
        <v>103</v>
      </c>
      <c r="E385" s="16" t="s">
        <v>34</v>
      </c>
      <c r="F385" s="49">
        <v>29876.27</v>
      </c>
      <c r="G385" s="45" t="e">
        <f>F385/(1+#REF!)</f>
        <v>#REF!</v>
      </c>
      <c r="H385" s="16">
        <v>220</v>
      </c>
      <c r="I385" s="77" t="e">
        <f>G385/H385</f>
        <v>#REF!</v>
      </c>
    </row>
    <row r="386" spans="1:39">
      <c r="B386" s="28" t="s">
        <v>30</v>
      </c>
      <c r="C386" s="21">
        <v>40807</v>
      </c>
      <c r="D386" s="53" t="s">
        <v>83</v>
      </c>
      <c r="E386" s="16" t="s">
        <v>34</v>
      </c>
      <c r="F386" s="49">
        <v>4025.23</v>
      </c>
      <c r="G386" s="45" t="e">
        <f>F386/(1+#REF!)</f>
        <v>#REF!</v>
      </c>
      <c r="H386" s="16">
        <v>220</v>
      </c>
      <c r="I386" s="77" t="e">
        <f t="shared" ref="I386:I387" si="28">G386/H386</f>
        <v>#REF!</v>
      </c>
    </row>
    <row r="387" spans="1:39">
      <c r="B387" s="28" t="s">
        <v>36</v>
      </c>
      <c r="C387" s="21">
        <v>40931</v>
      </c>
      <c r="D387" s="89" t="s">
        <v>50</v>
      </c>
      <c r="E387" s="16" t="s">
        <v>34</v>
      </c>
      <c r="F387" s="49">
        <v>6492.93</v>
      </c>
      <c r="G387" s="45" t="e">
        <f>F387/(1+#REF!)</f>
        <v>#REF!</v>
      </c>
      <c r="H387" s="16">
        <v>220</v>
      </c>
      <c r="I387" s="77" t="e">
        <f t="shared" si="28"/>
        <v>#REF!</v>
      </c>
    </row>
    <row r="388" spans="1:39">
      <c r="B388" s="28"/>
      <c r="C388" s="21"/>
      <c r="D388" s="53"/>
      <c r="E388" s="53"/>
      <c r="F388" s="16"/>
      <c r="G388" s="49"/>
      <c r="H388" s="45"/>
      <c r="I388" s="16"/>
    </row>
    <row r="389" spans="1:39">
      <c r="B389" s="28"/>
      <c r="C389" s="21"/>
      <c r="D389" s="53"/>
      <c r="E389" s="53"/>
      <c r="F389" s="16"/>
      <c r="G389" s="49"/>
      <c r="H389" s="191" t="s">
        <v>77</v>
      </c>
      <c r="I389" s="192"/>
    </row>
    <row r="390" spans="1:39" ht="15.75" thickBot="1">
      <c r="B390" s="29"/>
      <c r="C390" s="51"/>
      <c r="D390" s="76"/>
      <c r="E390" s="76"/>
      <c r="F390" s="78"/>
      <c r="G390" s="52"/>
      <c r="H390" s="193"/>
      <c r="I390" s="194"/>
    </row>
    <row r="392" spans="1:39" s="113" customFormat="1" ht="10.5" customHeight="1">
      <c r="A392"/>
      <c r="B392" s="133"/>
      <c r="C392" s="133"/>
      <c r="D392" s="133"/>
      <c r="E392" s="133"/>
      <c r="F392" s="133"/>
      <c r="G392" s="133"/>
      <c r="H392" s="133"/>
      <c r="I392" s="134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</row>
    <row r="393" spans="1:39" ht="15.75" thickBot="1"/>
    <row r="394" spans="1:39" ht="15.75">
      <c r="B394" s="208" t="s">
        <v>156</v>
      </c>
      <c r="C394" s="209"/>
      <c r="D394" s="209"/>
      <c r="E394" s="209"/>
      <c r="F394" s="209"/>
      <c r="G394" s="209"/>
      <c r="H394" s="209"/>
      <c r="I394" s="209"/>
    </row>
    <row r="395" spans="1:39" ht="15.75" thickBot="1">
      <c r="B395" s="204" t="s">
        <v>76</v>
      </c>
      <c r="C395" s="205"/>
      <c r="D395" s="205"/>
      <c r="E395" s="205"/>
      <c r="F395" s="205"/>
      <c r="G395" s="205"/>
      <c r="H395" s="205"/>
      <c r="I395" s="205"/>
    </row>
    <row r="396" spans="1:39" ht="15.75" thickBot="1">
      <c r="B396" s="35"/>
      <c r="C396" s="36"/>
      <c r="D396" s="36"/>
      <c r="E396" s="36"/>
      <c r="F396" s="36"/>
      <c r="G396" s="36"/>
      <c r="H396" s="36"/>
      <c r="I396" s="36"/>
    </row>
    <row r="397" spans="1:39" ht="15.75" thickBot="1">
      <c r="B397" s="195" t="s">
        <v>17</v>
      </c>
      <c r="C397" s="196"/>
      <c r="D397" s="206" t="s">
        <v>66</v>
      </c>
      <c r="E397" s="206"/>
      <c r="F397" s="206"/>
      <c r="G397" s="206"/>
      <c r="H397" s="206"/>
      <c r="I397" s="206"/>
    </row>
    <row r="398" spans="1:39" ht="15.75" thickBot="1">
      <c r="B398" s="13"/>
      <c r="C398" s="10"/>
      <c r="D398" s="10"/>
      <c r="E398" s="10"/>
      <c r="F398" s="10"/>
      <c r="G398" s="10"/>
      <c r="H398" s="10"/>
      <c r="I398" s="34"/>
    </row>
    <row r="399" spans="1:39" ht="30">
      <c r="B399" s="201" t="s">
        <v>23</v>
      </c>
      <c r="C399" s="202"/>
      <c r="D399" s="137" t="s">
        <v>6</v>
      </c>
      <c r="E399" s="137" t="s">
        <v>38</v>
      </c>
      <c r="F399" s="137" t="s">
        <v>125</v>
      </c>
      <c r="G399" s="137" t="s">
        <v>111</v>
      </c>
      <c r="H399" s="137" t="s">
        <v>117</v>
      </c>
      <c r="I399" s="137" t="s">
        <v>15</v>
      </c>
    </row>
    <row r="400" spans="1:39">
      <c r="B400" s="46" t="s">
        <v>8</v>
      </c>
      <c r="C400" s="21">
        <f t="shared" ref="C400:D402" si="29">C429</f>
        <v>40938</v>
      </c>
      <c r="D400" s="108" t="str">
        <f t="shared" si="29"/>
        <v>Engenheiro Civil Senior (44 horas)</v>
      </c>
      <c r="E400" s="70" t="s">
        <v>34</v>
      </c>
      <c r="F400" s="101">
        <f>'Quantitativo de MDO'!E79</f>
        <v>1.75E-4</v>
      </c>
      <c r="G400" s="45" t="e">
        <f>#REF!</f>
        <v>#REF!</v>
      </c>
      <c r="H400" s="45" t="e">
        <f>F400*G400</f>
        <v>#REF!</v>
      </c>
      <c r="I400" s="81">
        <f>'Cálculo do fator "K"'!$M$23</f>
        <v>2.1865000000000001</v>
      </c>
    </row>
    <row r="401" spans="2:9">
      <c r="B401" s="46" t="s">
        <v>9</v>
      </c>
      <c r="C401" s="21">
        <f t="shared" si="29"/>
        <v>40807</v>
      </c>
      <c r="D401" s="53" t="str">
        <f t="shared" si="29"/>
        <v>Desenhista Projetista (44 horas)</v>
      </c>
      <c r="E401" s="70" t="s">
        <v>34</v>
      </c>
      <c r="F401" s="101">
        <f>'Quantitativo de MDO'!E80</f>
        <v>8.7499999999999999E-5</v>
      </c>
      <c r="G401" s="45" t="e">
        <f>#REF!</f>
        <v>#REF!</v>
      </c>
      <c r="H401" s="45" t="e">
        <f t="shared" ref="H401:H402" si="30">F401*G401</f>
        <v>#REF!</v>
      </c>
      <c r="I401" s="81">
        <f t="shared" ref="I401:I402" si="31">I400</f>
        <v>2.1865000000000001</v>
      </c>
    </row>
    <row r="402" spans="2:9" ht="15.75" thickBot="1">
      <c r="B402" s="73" t="s">
        <v>10</v>
      </c>
      <c r="C402" s="51">
        <f t="shared" si="29"/>
        <v>40931</v>
      </c>
      <c r="D402" s="76" t="str">
        <f t="shared" si="29"/>
        <v>Auxiliar Técnico/Assistente de Engenharia (44 horas)</v>
      </c>
      <c r="E402" s="105" t="s">
        <v>34</v>
      </c>
      <c r="F402" s="106">
        <f>'Quantitativo de MDO'!E81</f>
        <v>4.375E-5</v>
      </c>
      <c r="G402" s="75" t="e">
        <f>#REF!</f>
        <v>#REF!</v>
      </c>
      <c r="H402" s="75" t="e">
        <f t="shared" si="30"/>
        <v>#REF!</v>
      </c>
      <c r="I402" s="99">
        <f t="shared" si="31"/>
        <v>2.1865000000000001</v>
      </c>
    </row>
    <row r="403" spans="2:9" ht="15.75" thickBot="1">
      <c r="B403" s="13"/>
    </row>
    <row r="404" spans="2:9" ht="15.75" thickBot="1">
      <c r="B404" s="199" t="s">
        <v>21</v>
      </c>
      <c r="C404" s="200"/>
      <c r="D404" s="200"/>
      <c r="E404" s="200"/>
      <c r="F404" s="200"/>
      <c r="G404" s="200"/>
      <c r="H404" s="200"/>
      <c r="I404" s="200"/>
    </row>
    <row r="405" spans="2:9" ht="15.75" thickBot="1">
      <c r="B405" s="20"/>
      <c r="C405" s="5"/>
      <c r="D405" s="5"/>
      <c r="E405" s="5"/>
      <c r="F405" s="5"/>
      <c r="G405" s="5"/>
      <c r="H405" s="5"/>
      <c r="I405" s="17"/>
    </row>
    <row r="406" spans="2:9" ht="15.75" thickBot="1">
      <c r="B406" s="195" t="s">
        <v>18</v>
      </c>
      <c r="C406" s="196"/>
      <c r="D406" s="203" t="s">
        <v>72</v>
      </c>
      <c r="E406" s="203"/>
      <c r="F406" s="203"/>
      <c r="G406" s="203"/>
      <c r="H406" s="203"/>
      <c r="I406" s="203"/>
    </row>
    <row r="407" spans="2:9" ht="15.75" thickBot="1">
      <c r="B407" s="13"/>
      <c r="C407" s="10"/>
      <c r="D407" s="10"/>
      <c r="E407" s="10"/>
      <c r="F407" s="10"/>
      <c r="G407" s="10"/>
      <c r="H407" s="10"/>
      <c r="I407" s="34"/>
    </row>
    <row r="408" spans="2:9" ht="30">
      <c r="B408" s="201" t="s">
        <v>23</v>
      </c>
      <c r="C408" s="202"/>
      <c r="D408" s="137" t="s">
        <v>6</v>
      </c>
      <c r="E408" s="137" t="s">
        <v>38</v>
      </c>
      <c r="F408" s="137" t="s">
        <v>125</v>
      </c>
      <c r="G408" s="137" t="s">
        <v>115</v>
      </c>
      <c r="H408" s="137" t="s">
        <v>117</v>
      </c>
      <c r="I408" s="137" t="s">
        <v>56</v>
      </c>
    </row>
    <row r="409" spans="2:9">
      <c r="B409" s="46" t="s">
        <v>71</v>
      </c>
      <c r="C409" s="21" t="s">
        <v>147</v>
      </c>
      <c r="D409" s="48" t="s">
        <v>113</v>
      </c>
      <c r="E409" s="21" t="s">
        <v>26</v>
      </c>
      <c r="F409" s="81">
        <v>2.0000000000000001E-4</v>
      </c>
      <c r="G409" s="49">
        <v>96.62</v>
      </c>
      <c r="H409" s="49">
        <f>F409*G409</f>
        <v>1.9324000000000001E-2</v>
      </c>
      <c r="I409" s="81">
        <f>'Cálculo do fator "K"'!$M$24</f>
        <v>1.1986000000000001</v>
      </c>
    </row>
    <row r="410" spans="2:9" ht="15.75" thickBot="1">
      <c r="B410" s="73"/>
      <c r="C410" s="51"/>
      <c r="D410" s="74"/>
      <c r="E410" s="74"/>
      <c r="F410" s="75"/>
      <c r="G410" s="75"/>
      <c r="H410" s="75"/>
      <c r="I410" s="47"/>
    </row>
    <row r="411" spans="2:9" ht="15.75" thickBot="1">
      <c r="B411" s="13"/>
    </row>
    <row r="412" spans="2:9" ht="15.75" thickBot="1">
      <c r="B412" s="199" t="s">
        <v>20</v>
      </c>
      <c r="C412" s="200"/>
      <c r="D412" s="200"/>
      <c r="E412" s="200"/>
      <c r="F412" s="200"/>
      <c r="G412" s="200"/>
      <c r="H412" s="200"/>
      <c r="I412" s="200"/>
    </row>
    <row r="413" spans="2:9" ht="15.75" thickBot="1">
      <c r="B413" s="13"/>
    </row>
    <row r="414" spans="2:9" ht="15.75" thickBot="1">
      <c r="B414" s="195" t="s">
        <v>19</v>
      </c>
      <c r="C414" s="196"/>
      <c r="D414" s="197" t="s">
        <v>40</v>
      </c>
      <c r="E414" s="198"/>
      <c r="F414" s="198"/>
      <c r="G414" s="198"/>
      <c r="H414" s="198"/>
      <c r="I414" s="198"/>
    </row>
    <row r="415" spans="2:9" ht="15.75" thickBot="1">
      <c r="B415" s="13"/>
      <c r="C415" s="10"/>
      <c r="D415" s="10"/>
      <c r="E415" s="10"/>
      <c r="F415" s="10"/>
      <c r="G415" s="10"/>
      <c r="H415" s="10"/>
      <c r="I415" s="34"/>
    </row>
    <row r="416" spans="2:9" ht="30">
      <c r="B416" s="138" t="s">
        <v>25</v>
      </c>
      <c r="C416" s="137" t="s">
        <v>24</v>
      </c>
      <c r="D416" s="137" t="s">
        <v>7</v>
      </c>
      <c r="E416" s="137" t="s">
        <v>38</v>
      </c>
      <c r="F416" s="137" t="s">
        <v>125</v>
      </c>
      <c r="G416" s="137" t="s">
        <v>115</v>
      </c>
      <c r="H416" s="137" t="s">
        <v>117</v>
      </c>
      <c r="I416" s="137" t="s">
        <v>56</v>
      </c>
    </row>
    <row r="417" spans="2:9">
      <c r="B417" s="28" t="s">
        <v>73</v>
      </c>
      <c r="C417" s="21" t="s">
        <v>45</v>
      </c>
      <c r="D417" s="48" t="s">
        <v>46</v>
      </c>
      <c r="E417" s="21" t="s">
        <v>26</v>
      </c>
      <c r="F417" s="132">
        <v>3.5E-4</v>
      </c>
      <c r="G417" s="49">
        <v>450</v>
      </c>
      <c r="H417" s="49">
        <f>F417*G417</f>
        <v>0.1575</v>
      </c>
      <c r="I417" s="81">
        <f>'Cálculo do fator "K"'!$M$24</f>
        <v>1.1986000000000001</v>
      </c>
    </row>
    <row r="418" spans="2:9" ht="15.75" thickBot="1">
      <c r="B418" s="29"/>
      <c r="C418" s="51"/>
      <c r="D418" s="50"/>
      <c r="E418" s="50"/>
      <c r="F418" s="51"/>
      <c r="G418" s="52"/>
      <c r="H418" s="52"/>
      <c r="I418" s="99"/>
    </row>
    <row r="419" spans="2:9" ht="15.75" thickBot="1">
      <c r="B419" s="68"/>
      <c r="H419" s="22"/>
    </row>
    <row r="420" spans="2:9" ht="15.75" thickBot="1">
      <c r="B420" s="199" t="s">
        <v>22</v>
      </c>
      <c r="C420" s="200"/>
      <c r="D420" s="200"/>
      <c r="E420" s="200"/>
      <c r="F420" s="200"/>
      <c r="G420" s="200"/>
      <c r="H420" s="200"/>
      <c r="I420" s="200"/>
    </row>
    <row r="421" spans="2:9" ht="15.75" thickBot="1">
      <c r="B421" s="71"/>
      <c r="C421" s="71"/>
      <c r="D421" s="71"/>
      <c r="E421" s="71"/>
      <c r="F421" s="71"/>
      <c r="G421" s="71"/>
      <c r="H421" s="71"/>
      <c r="I421" s="71"/>
    </row>
    <row r="422" spans="2:9">
      <c r="B422" s="55"/>
      <c r="C422" s="56"/>
      <c r="D422" s="56"/>
      <c r="E422" s="56"/>
      <c r="F422" s="56"/>
      <c r="G422" s="56"/>
      <c r="H422" s="56"/>
      <c r="I422" s="57"/>
    </row>
    <row r="423" spans="2:9">
      <c r="B423" s="38"/>
      <c r="C423" s="39"/>
      <c r="D423" s="207" t="s">
        <v>150</v>
      </c>
      <c r="E423" s="207"/>
      <c r="F423" s="207"/>
      <c r="G423" s="207"/>
      <c r="H423" s="207"/>
      <c r="I423" s="207"/>
    </row>
    <row r="424" spans="2:9" ht="15.75" thickBot="1">
      <c r="B424" s="42"/>
      <c r="C424" s="43"/>
      <c r="D424" s="43"/>
      <c r="E424" s="43"/>
      <c r="F424" s="43"/>
      <c r="G424" s="43"/>
      <c r="H424" s="43"/>
      <c r="I424" s="44"/>
    </row>
    <row r="425" spans="2:9" ht="15.75" thickBot="1">
      <c r="B425" s="68"/>
    </row>
    <row r="426" spans="2:9" ht="15.75" thickBot="1">
      <c r="B426" s="189" t="s">
        <v>78</v>
      </c>
      <c r="C426" s="190"/>
      <c r="D426" s="190"/>
      <c r="E426" s="190"/>
      <c r="F426" s="190"/>
      <c r="G426" s="190"/>
      <c r="H426" s="190"/>
      <c r="I426" s="190"/>
    </row>
    <row r="427" spans="2:9" ht="15.75" thickBot="1">
      <c r="B427" s="68"/>
    </row>
    <row r="428" spans="2:9" ht="45">
      <c r="B428" s="139" t="s">
        <v>25</v>
      </c>
      <c r="C428" s="137" t="s">
        <v>31</v>
      </c>
      <c r="D428" s="137" t="s">
        <v>12</v>
      </c>
      <c r="E428" s="137" t="s">
        <v>26</v>
      </c>
      <c r="F428" s="137" t="s">
        <v>27</v>
      </c>
      <c r="G428" s="137" t="s">
        <v>123</v>
      </c>
      <c r="H428" s="137" t="s">
        <v>202</v>
      </c>
      <c r="I428" s="137" t="s">
        <v>41</v>
      </c>
    </row>
    <row r="429" spans="2:9">
      <c r="B429" s="28" t="s">
        <v>29</v>
      </c>
      <c r="C429" s="21">
        <v>40938</v>
      </c>
      <c r="D429" s="108" t="s">
        <v>103</v>
      </c>
      <c r="E429" s="16" t="s">
        <v>34</v>
      </c>
      <c r="F429" s="49">
        <v>29876.27</v>
      </c>
      <c r="G429" s="45" t="e">
        <f>F429/(1+#REF!)</f>
        <v>#REF!</v>
      </c>
      <c r="H429" s="16">
        <v>220</v>
      </c>
      <c r="I429" s="77" t="e">
        <f>G429/H429</f>
        <v>#REF!</v>
      </c>
    </row>
    <row r="430" spans="2:9">
      <c r="B430" s="28" t="s">
        <v>30</v>
      </c>
      <c r="C430" s="21">
        <v>40807</v>
      </c>
      <c r="D430" s="53" t="s">
        <v>83</v>
      </c>
      <c r="E430" s="16" t="s">
        <v>34</v>
      </c>
      <c r="F430" s="49">
        <v>4025.23</v>
      </c>
      <c r="G430" s="45" t="e">
        <f>F430/(1+#REF!)</f>
        <v>#REF!</v>
      </c>
      <c r="H430" s="16">
        <v>220</v>
      </c>
      <c r="I430" s="77" t="e">
        <f t="shared" ref="I430:I431" si="32">G430/H430</f>
        <v>#REF!</v>
      </c>
    </row>
    <row r="431" spans="2:9">
      <c r="B431" s="28" t="s">
        <v>36</v>
      </c>
      <c r="C431" s="21">
        <v>40931</v>
      </c>
      <c r="D431" s="89" t="s">
        <v>50</v>
      </c>
      <c r="E431" s="16" t="s">
        <v>34</v>
      </c>
      <c r="F431" s="49">
        <v>6492.93</v>
      </c>
      <c r="G431" s="45" t="e">
        <f>F431/(1+#REF!)</f>
        <v>#REF!</v>
      </c>
      <c r="H431" s="16">
        <v>220</v>
      </c>
      <c r="I431" s="77" t="e">
        <f t="shared" si="32"/>
        <v>#REF!</v>
      </c>
    </row>
    <row r="432" spans="2:9">
      <c r="B432" s="28"/>
      <c r="C432" s="21"/>
      <c r="D432" s="53"/>
      <c r="E432" s="53"/>
      <c r="F432" s="16"/>
      <c r="G432" s="49"/>
      <c r="H432" s="45"/>
      <c r="I432" s="16"/>
    </row>
    <row r="433" spans="1:39">
      <c r="B433" s="28"/>
      <c r="C433" s="21"/>
      <c r="D433" s="53"/>
      <c r="E433" s="53"/>
      <c r="F433" s="16"/>
      <c r="G433" s="49"/>
      <c r="H433" s="191" t="s">
        <v>77</v>
      </c>
      <c r="I433" s="192"/>
    </row>
    <row r="434" spans="1:39" ht="15.75" thickBot="1">
      <c r="B434" s="29"/>
      <c r="C434" s="51"/>
      <c r="D434" s="76"/>
      <c r="E434" s="76"/>
      <c r="F434" s="78"/>
      <c r="G434" s="52"/>
      <c r="H434" s="193"/>
      <c r="I434" s="194"/>
    </row>
    <row r="436" spans="1:39" s="113" customFormat="1" ht="8.25" customHeight="1">
      <c r="A436"/>
      <c r="B436" s="133"/>
      <c r="C436" s="133"/>
      <c r="D436" s="133"/>
      <c r="E436" s="133"/>
      <c r="F436" s="133"/>
      <c r="G436" s="133"/>
      <c r="H436" s="133"/>
      <c r="I436" s="134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</row>
    <row r="437" spans="1:39" ht="15.75" thickBot="1"/>
    <row r="438" spans="1:39" ht="15.75">
      <c r="B438" s="208" t="s">
        <v>157</v>
      </c>
      <c r="C438" s="209"/>
      <c r="D438" s="209"/>
      <c r="E438" s="209"/>
      <c r="F438" s="209"/>
      <c r="G438" s="209"/>
      <c r="H438" s="209"/>
      <c r="I438" s="209"/>
    </row>
    <row r="439" spans="1:39" ht="15.75" thickBot="1">
      <c r="B439" s="204" t="s">
        <v>76</v>
      </c>
      <c r="C439" s="205"/>
      <c r="D439" s="205"/>
      <c r="E439" s="205"/>
      <c r="F439" s="205"/>
      <c r="G439" s="205"/>
      <c r="H439" s="205"/>
      <c r="I439" s="205"/>
    </row>
    <row r="440" spans="1:39" ht="15.75" thickBot="1">
      <c r="B440" s="35"/>
      <c r="C440" s="36"/>
      <c r="D440" s="36"/>
      <c r="E440" s="36"/>
      <c r="F440" s="36"/>
      <c r="G440" s="36"/>
      <c r="H440" s="36"/>
      <c r="I440" s="36"/>
    </row>
    <row r="441" spans="1:39" ht="15.75" thickBot="1">
      <c r="B441" s="195" t="s">
        <v>17</v>
      </c>
      <c r="C441" s="196"/>
      <c r="D441" s="206" t="s">
        <v>66</v>
      </c>
      <c r="E441" s="206"/>
      <c r="F441" s="206"/>
      <c r="G441" s="206"/>
      <c r="H441" s="206"/>
      <c r="I441" s="206"/>
    </row>
    <row r="442" spans="1:39" ht="15.75" thickBot="1">
      <c r="B442" s="13"/>
      <c r="C442" s="10"/>
      <c r="D442" s="10"/>
      <c r="E442" s="10"/>
      <c r="F442" s="10"/>
      <c r="G442" s="10"/>
      <c r="H442" s="10"/>
      <c r="I442" s="34"/>
    </row>
    <row r="443" spans="1:39" ht="30">
      <c r="B443" s="201" t="s">
        <v>23</v>
      </c>
      <c r="C443" s="202"/>
      <c r="D443" s="137" t="s">
        <v>6</v>
      </c>
      <c r="E443" s="137" t="s">
        <v>38</v>
      </c>
      <c r="F443" s="137" t="s">
        <v>125</v>
      </c>
      <c r="G443" s="137" t="s">
        <v>111</v>
      </c>
      <c r="H443" s="137" t="s">
        <v>117</v>
      </c>
      <c r="I443" s="137" t="s">
        <v>15</v>
      </c>
    </row>
    <row r="444" spans="1:39">
      <c r="B444" s="46" t="s">
        <v>8</v>
      </c>
      <c r="C444" s="21">
        <f t="shared" ref="C444:D446" si="33">C473</f>
        <v>40939</v>
      </c>
      <c r="D444" s="108" t="str">
        <f t="shared" si="33"/>
        <v>Engenheiro Eletricista (44 horas)</v>
      </c>
      <c r="E444" s="70" t="s">
        <v>34</v>
      </c>
      <c r="F444" s="101">
        <f>'Quantitativo de MDO'!E88</f>
        <v>1.2E-4</v>
      </c>
      <c r="G444" s="45" t="e">
        <f>#REF!</f>
        <v>#REF!</v>
      </c>
      <c r="H444" s="45" t="e">
        <f>F444*G444</f>
        <v>#REF!</v>
      </c>
      <c r="I444" s="81">
        <f>'Cálculo do fator "K"'!$M$23</f>
        <v>2.1865000000000001</v>
      </c>
    </row>
    <row r="445" spans="1:39">
      <c r="B445" s="46" t="s">
        <v>9</v>
      </c>
      <c r="C445" s="21">
        <f t="shared" si="33"/>
        <v>40807</v>
      </c>
      <c r="D445" s="53" t="str">
        <f t="shared" si="33"/>
        <v>Desenhista Projetista (44 horas)</v>
      </c>
      <c r="E445" s="70" t="s">
        <v>34</v>
      </c>
      <c r="F445" s="101">
        <f>'Quantitativo de MDO'!E89</f>
        <v>6.0000000000000002E-5</v>
      </c>
      <c r="G445" s="45" t="e">
        <f>#REF!</f>
        <v>#REF!</v>
      </c>
      <c r="H445" s="45" t="e">
        <f t="shared" ref="H445:H446" si="34">F445*G445</f>
        <v>#REF!</v>
      </c>
      <c r="I445" s="81">
        <f t="shared" ref="I445:I446" si="35">I444</f>
        <v>2.1865000000000001</v>
      </c>
    </row>
    <row r="446" spans="1:39" ht="15.75" thickBot="1">
      <c r="B446" s="73" t="s">
        <v>10</v>
      </c>
      <c r="C446" s="51">
        <f t="shared" si="33"/>
        <v>40931</v>
      </c>
      <c r="D446" s="76" t="str">
        <f t="shared" si="33"/>
        <v>Auxiliar Técnico/Assistente de Engenharia (44 horas)</v>
      </c>
      <c r="E446" s="105" t="s">
        <v>34</v>
      </c>
      <c r="F446" s="106">
        <f>'Quantitativo de MDO'!E90</f>
        <v>3.0000000000000001E-5</v>
      </c>
      <c r="G446" s="75" t="e">
        <f>#REF!</f>
        <v>#REF!</v>
      </c>
      <c r="H446" s="75" t="e">
        <f t="shared" si="34"/>
        <v>#REF!</v>
      </c>
      <c r="I446" s="99">
        <f t="shared" si="35"/>
        <v>2.1865000000000001</v>
      </c>
    </row>
    <row r="447" spans="1:39" ht="15.75" thickBot="1">
      <c r="B447" s="13"/>
    </row>
    <row r="448" spans="1:39" ht="15.75" thickBot="1">
      <c r="B448" s="199" t="s">
        <v>21</v>
      </c>
      <c r="C448" s="200"/>
      <c r="D448" s="200"/>
      <c r="E448" s="200"/>
      <c r="F448" s="200"/>
      <c r="G448" s="200"/>
      <c r="H448" s="200"/>
      <c r="I448" s="200"/>
    </row>
    <row r="449" spans="2:9" ht="15.75" thickBot="1">
      <c r="B449" s="20"/>
      <c r="C449" s="5"/>
      <c r="D449" s="5"/>
      <c r="E449" s="5"/>
      <c r="F449" s="5"/>
      <c r="G449" s="5"/>
      <c r="H449" s="5"/>
      <c r="I449" s="17"/>
    </row>
    <row r="450" spans="2:9" ht="15.75" thickBot="1">
      <c r="B450" s="195" t="s">
        <v>18</v>
      </c>
      <c r="C450" s="196"/>
      <c r="D450" s="203" t="s">
        <v>72</v>
      </c>
      <c r="E450" s="203"/>
      <c r="F450" s="203"/>
      <c r="G450" s="203"/>
      <c r="H450" s="203"/>
      <c r="I450" s="203"/>
    </row>
    <row r="451" spans="2:9" ht="15.75" thickBot="1">
      <c r="B451" s="13"/>
      <c r="C451" s="10"/>
      <c r="D451" s="10"/>
      <c r="E451" s="10"/>
      <c r="F451" s="10"/>
      <c r="G451" s="10"/>
      <c r="H451" s="10"/>
      <c r="I451" s="34"/>
    </row>
    <row r="452" spans="2:9" ht="30">
      <c r="B452" s="201" t="s">
        <v>23</v>
      </c>
      <c r="C452" s="202"/>
      <c r="D452" s="137" t="s">
        <v>6</v>
      </c>
      <c r="E452" s="137" t="s">
        <v>38</v>
      </c>
      <c r="F452" s="137" t="s">
        <v>125</v>
      </c>
      <c r="G452" s="137" t="s">
        <v>115</v>
      </c>
      <c r="H452" s="137" t="s">
        <v>117</v>
      </c>
      <c r="I452" s="137" t="s">
        <v>56</v>
      </c>
    </row>
    <row r="453" spans="2:9">
      <c r="B453" s="46" t="s">
        <v>71</v>
      </c>
      <c r="C453" s="21" t="s">
        <v>147</v>
      </c>
      <c r="D453" s="48" t="s">
        <v>113</v>
      </c>
      <c r="E453" s="21" t="s">
        <v>26</v>
      </c>
      <c r="F453" s="81">
        <v>2.0000000000000001E-4</v>
      </c>
      <c r="G453" s="49">
        <v>96.62</v>
      </c>
      <c r="H453" s="49">
        <f>F453*G453</f>
        <v>1.9324000000000001E-2</v>
      </c>
      <c r="I453" s="81">
        <f>'Cálculo do fator "K"'!$M$24</f>
        <v>1.1986000000000001</v>
      </c>
    </row>
    <row r="454" spans="2:9" ht="15.75" thickBot="1">
      <c r="B454" s="73"/>
      <c r="C454" s="51"/>
      <c r="D454" s="74"/>
      <c r="E454" s="74"/>
      <c r="F454" s="75"/>
      <c r="G454" s="75"/>
      <c r="H454" s="75"/>
      <c r="I454" s="47"/>
    </row>
    <row r="455" spans="2:9" ht="15.75" thickBot="1">
      <c r="B455" s="13"/>
    </row>
    <row r="456" spans="2:9" ht="15.75" thickBot="1">
      <c r="B456" s="199" t="s">
        <v>20</v>
      </c>
      <c r="C456" s="200"/>
      <c r="D456" s="200"/>
      <c r="E456" s="200"/>
      <c r="F456" s="200"/>
      <c r="G456" s="200"/>
      <c r="H456" s="200"/>
      <c r="I456" s="200"/>
    </row>
    <row r="457" spans="2:9" ht="15.75" thickBot="1">
      <c r="B457" s="13"/>
    </row>
    <row r="458" spans="2:9" ht="15.75" thickBot="1">
      <c r="B458" s="195" t="s">
        <v>19</v>
      </c>
      <c r="C458" s="196"/>
      <c r="D458" s="197" t="s">
        <v>40</v>
      </c>
      <c r="E458" s="198"/>
      <c r="F458" s="198"/>
      <c r="G458" s="198"/>
      <c r="H458" s="198"/>
      <c r="I458" s="198"/>
    </row>
    <row r="459" spans="2:9" ht="15.75" thickBot="1">
      <c r="B459" s="13"/>
      <c r="C459" s="10"/>
      <c r="D459" s="10"/>
      <c r="E459" s="10"/>
      <c r="F459" s="10"/>
      <c r="G459" s="10"/>
      <c r="H459" s="10"/>
      <c r="I459" s="34"/>
    </row>
    <row r="460" spans="2:9" ht="30">
      <c r="B460" s="139" t="s">
        <v>25</v>
      </c>
      <c r="C460" s="137" t="s">
        <v>24</v>
      </c>
      <c r="D460" s="137" t="s">
        <v>7</v>
      </c>
      <c r="E460" s="137" t="s">
        <v>38</v>
      </c>
      <c r="F460" s="137" t="s">
        <v>125</v>
      </c>
      <c r="G460" s="137" t="s">
        <v>115</v>
      </c>
      <c r="H460" s="137" t="s">
        <v>117</v>
      </c>
      <c r="I460" s="137" t="s">
        <v>56</v>
      </c>
    </row>
    <row r="461" spans="2:9">
      <c r="B461" s="28" t="s">
        <v>73</v>
      </c>
      <c r="C461" s="21" t="s">
        <v>45</v>
      </c>
      <c r="D461" s="48" t="s">
        <v>46</v>
      </c>
      <c r="E461" s="21" t="s">
        <v>26</v>
      </c>
      <c r="F461" s="132">
        <v>3.5E-4</v>
      </c>
      <c r="G461" s="49">
        <v>450</v>
      </c>
      <c r="H461" s="49">
        <f>F461*G461</f>
        <v>0.1575</v>
      </c>
      <c r="I461" s="81">
        <f>'Cálculo do fator "K"'!$M$24</f>
        <v>1.1986000000000001</v>
      </c>
    </row>
    <row r="462" spans="2:9" ht="15.75" thickBot="1">
      <c r="B462" s="29"/>
      <c r="C462" s="51"/>
      <c r="D462" s="50"/>
      <c r="E462" s="50"/>
      <c r="F462" s="51"/>
      <c r="G462" s="52"/>
      <c r="H462" s="52"/>
      <c r="I462" s="99"/>
    </row>
    <row r="463" spans="2:9" ht="15.75" thickBot="1">
      <c r="B463" s="68"/>
      <c r="H463" s="22"/>
    </row>
    <row r="464" spans="2:9" ht="15.75" thickBot="1">
      <c r="B464" s="199" t="s">
        <v>22</v>
      </c>
      <c r="C464" s="200"/>
      <c r="D464" s="200"/>
      <c r="E464" s="200"/>
      <c r="F464" s="200"/>
      <c r="G464" s="200"/>
      <c r="H464" s="200"/>
      <c r="I464" s="200"/>
    </row>
    <row r="465" spans="1:39" ht="15.75" thickBot="1">
      <c r="B465" s="71"/>
      <c r="C465" s="71"/>
      <c r="D465" s="71"/>
      <c r="E465" s="71"/>
      <c r="F465" s="71"/>
      <c r="G465" s="71"/>
      <c r="H465" s="71"/>
      <c r="I465" s="71"/>
    </row>
    <row r="466" spans="1:39">
      <c r="B466" s="55"/>
      <c r="C466" s="56"/>
      <c r="D466" s="56"/>
      <c r="E466" s="56"/>
      <c r="F466" s="56"/>
      <c r="G466" s="56"/>
      <c r="H466" s="56"/>
      <c r="I466" s="57"/>
    </row>
    <row r="467" spans="1:39">
      <c r="B467" s="38"/>
      <c r="C467" s="39"/>
      <c r="D467" s="207" t="s">
        <v>150</v>
      </c>
      <c r="E467" s="207"/>
      <c r="F467" s="207"/>
      <c r="G467" s="207"/>
      <c r="H467" s="207"/>
      <c r="I467" s="207"/>
    </row>
    <row r="468" spans="1:39" ht="15.75" thickBot="1">
      <c r="B468" s="42"/>
      <c r="C468" s="43"/>
      <c r="D468" s="43"/>
      <c r="E468" s="43"/>
      <c r="F468" s="43"/>
      <c r="G468" s="43"/>
      <c r="H468" s="43"/>
      <c r="I468" s="44"/>
    </row>
    <row r="469" spans="1:39" ht="15.75" thickBot="1">
      <c r="B469" s="68"/>
    </row>
    <row r="470" spans="1:39" ht="15.75" thickBot="1">
      <c r="B470" s="189" t="s">
        <v>78</v>
      </c>
      <c r="C470" s="190"/>
      <c r="D470" s="190"/>
      <c r="E470" s="190"/>
      <c r="F470" s="190"/>
      <c r="G470" s="190"/>
      <c r="H470" s="190"/>
      <c r="I470" s="190"/>
    </row>
    <row r="471" spans="1:39" ht="15.75" thickBot="1">
      <c r="B471" s="68"/>
    </row>
    <row r="472" spans="1:39" ht="45">
      <c r="B472" s="139" t="s">
        <v>25</v>
      </c>
      <c r="C472" s="137" t="s">
        <v>31</v>
      </c>
      <c r="D472" s="140" t="s">
        <v>12</v>
      </c>
      <c r="E472" s="140" t="s">
        <v>26</v>
      </c>
      <c r="F472" s="137" t="s">
        <v>27</v>
      </c>
      <c r="G472" s="137" t="s">
        <v>123</v>
      </c>
      <c r="H472" s="137" t="s">
        <v>202</v>
      </c>
      <c r="I472" s="137" t="s">
        <v>41</v>
      </c>
    </row>
    <row r="473" spans="1:39">
      <c r="B473" s="28" t="s">
        <v>29</v>
      </c>
      <c r="C473" s="21">
        <v>40939</v>
      </c>
      <c r="D473" s="108" t="s">
        <v>48</v>
      </c>
      <c r="E473" s="16" t="s">
        <v>34</v>
      </c>
      <c r="F473" s="49">
        <v>26981.74</v>
      </c>
      <c r="G473" s="45" t="e">
        <f>F473/(1+#REF!)</f>
        <v>#REF!</v>
      </c>
      <c r="H473" s="16">
        <v>220</v>
      </c>
      <c r="I473" s="77" t="e">
        <f>G473/H473</f>
        <v>#REF!</v>
      </c>
    </row>
    <row r="474" spans="1:39">
      <c r="B474" s="28" t="s">
        <v>30</v>
      </c>
      <c r="C474" s="21">
        <v>40807</v>
      </c>
      <c r="D474" s="53" t="s">
        <v>83</v>
      </c>
      <c r="E474" s="16" t="s">
        <v>34</v>
      </c>
      <c r="F474" s="49">
        <v>4025.23</v>
      </c>
      <c r="G474" s="45" t="e">
        <f>F474/(1+#REF!)</f>
        <v>#REF!</v>
      </c>
      <c r="H474" s="16">
        <v>220</v>
      </c>
      <c r="I474" s="77" t="e">
        <f t="shared" ref="I474:I475" si="36">G474/H474</f>
        <v>#REF!</v>
      </c>
    </row>
    <row r="475" spans="1:39">
      <c r="B475" s="28" t="s">
        <v>36</v>
      </c>
      <c r="C475" s="21">
        <v>40931</v>
      </c>
      <c r="D475" s="89" t="s">
        <v>50</v>
      </c>
      <c r="E475" s="16" t="s">
        <v>34</v>
      </c>
      <c r="F475" s="49">
        <v>6492.93</v>
      </c>
      <c r="G475" s="45" t="e">
        <f>F475/(1+#REF!)</f>
        <v>#REF!</v>
      </c>
      <c r="H475" s="16">
        <v>220</v>
      </c>
      <c r="I475" s="77" t="e">
        <f t="shared" si="36"/>
        <v>#REF!</v>
      </c>
    </row>
    <row r="476" spans="1:39">
      <c r="B476" s="28"/>
      <c r="C476" s="21"/>
      <c r="D476" s="53"/>
      <c r="E476" s="53"/>
      <c r="F476" s="16"/>
      <c r="G476" s="49"/>
      <c r="H476" s="45"/>
      <c r="I476" s="16"/>
    </row>
    <row r="477" spans="1:39">
      <c r="B477" s="28"/>
      <c r="C477" s="21"/>
      <c r="D477" s="53"/>
      <c r="E477" s="53"/>
      <c r="F477" s="16"/>
      <c r="G477" s="49"/>
      <c r="H477" s="191" t="s">
        <v>77</v>
      </c>
      <c r="I477" s="192"/>
    </row>
    <row r="478" spans="1:39" ht="15.75" thickBot="1">
      <c r="B478" s="29"/>
      <c r="C478" s="51"/>
      <c r="D478" s="76"/>
      <c r="E478" s="76"/>
      <c r="F478" s="78"/>
      <c r="G478" s="52"/>
      <c r="H478" s="193"/>
      <c r="I478" s="194"/>
    </row>
    <row r="480" spans="1:39" s="113" customFormat="1" ht="8.25" customHeight="1">
      <c r="A480"/>
      <c r="B480" s="133"/>
      <c r="C480" s="133"/>
      <c r="D480" s="133"/>
      <c r="E480" s="133"/>
      <c r="F480" s="133"/>
      <c r="G480" s="133"/>
      <c r="H480" s="133"/>
      <c r="I480" s="134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</row>
    <row r="481" spans="2:9" ht="15.75" thickBot="1"/>
    <row r="482" spans="2:9" ht="15.75">
      <c r="B482" s="208" t="s">
        <v>159</v>
      </c>
      <c r="C482" s="209"/>
      <c r="D482" s="209"/>
      <c r="E482" s="209"/>
      <c r="F482" s="209"/>
      <c r="G482" s="209"/>
      <c r="H482" s="209"/>
      <c r="I482" s="209"/>
    </row>
    <row r="483" spans="2:9" ht="15.75" thickBot="1">
      <c r="B483" s="204" t="s">
        <v>76</v>
      </c>
      <c r="C483" s="205"/>
      <c r="D483" s="205"/>
      <c r="E483" s="205"/>
      <c r="F483" s="205"/>
      <c r="G483" s="205"/>
      <c r="H483" s="205"/>
      <c r="I483" s="205"/>
    </row>
    <row r="484" spans="2:9" ht="15.75" thickBot="1">
      <c r="B484" s="35"/>
      <c r="C484" s="36"/>
      <c r="D484" s="36"/>
      <c r="E484" s="36"/>
      <c r="F484" s="36"/>
      <c r="G484" s="36"/>
      <c r="H484" s="36"/>
      <c r="I484" s="36"/>
    </row>
    <row r="485" spans="2:9" ht="15.75" thickBot="1">
      <c r="B485" s="195" t="s">
        <v>17</v>
      </c>
      <c r="C485" s="196"/>
      <c r="D485" s="206" t="s">
        <v>66</v>
      </c>
      <c r="E485" s="206"/>
      <c r="F485" s="206"/>
      <c r="G485" s="206"/>
      <c r="H485" s="206"/>
      <c r="I485" s="206"/>
    </row>
    <row r="486" spans="2:9" ht="15.75" thickBot="1">
      <c r="B486" s="13"/>
      <c r="C486" s="10"/>
      <c r="D486" s="10"/>
      <c r="E486" s="10"/>
      <c r="F486" s="10"/>
      <c r="G486" s="10"/>
      <c r="H486" s="10"/>
      <c r="I486" s="34"/>
    </row>
    <row r="487" spans="2:9" ht="30">
      <c r="B487" s="201" t="s">
        <v>23</v>
      </c>
      <c r="C487" s="202"/>
      <c r="D487" s="137" t="s">
        <v>6</v>
      </c>
      <c r="E487" s="137" t="s">
        <v>38</v>
      </c>
      <c r="F487" s="137" t="s">
        <v>125</v>
      </c>
      <c r="G487" s="137" t="s">
        <v>111</v>
      </c>
      <c r="H487" s="137" t="s">
        <v>117</v>
      </c>
      <c r="I487" s="137" t="s">
        <v>15</v>
      </c>
    </row>
    <row r="488" spans="2:9">
      <c r="B488" s="46" t="s">
        <v>8</v>
      </c>
      <c r="C488" s="21">
        <f t="shared" ref="C488:D490" si="37">C517</f>
        <v>40939</v>
      </c>
      <c r="D488" s="108" t="str">
        <f t="shared" si="37"/>
        <v>Engenheiro Eletricista (44 horas)</v>
      </c>
      <c r="E488" s="70" t="s">
        <v>34</v>
      </c>
      <c r="F488" s="101">
        <f>'Quantitativo de MDO'!E97</f>
        <v>9.0000000000000006E-5</v>
      </c>
      <c r="G488" s="45" t="e">
        <f>#REF!</f>
        <v>#REF!</v>
      </c>
      <c r="H488" s="45" t="e">
        <f>F488*G488</f>
        <v>#REF!</v>
      </c>
      <c r="I488" s="81">
        <f>'Cálculo do fator "K"'!$M$23</f>
        <v>2.1865000000000001</v>
      </c>
    </row>
    <row r="489" spans="2:9">
      <c r="B489" s="46" t="s">
        <v>9</v>
      </c>
      <c r="C489" s="21">
        <f t="shared" si="37"/>
        <v>40807</v>
      </c>
      <c r="D489" s="53" t="str">
        <f t="shared" si="37"/>
        <v>Desenhista Projetista (44 horas)</v>
      </c>
      <c r="E489" s="70" t="s">
        <v>34</v>
      </c>
      <c r="F489" s="101">
        <f>'Quantitativo de MDO'!E98</f>
        <v>4.5000000000000003E-5</v>
      </c>
      <c r="G489" s="45" t="e">
        <f>#REF!</f>
        <v>#REF!</v>
      </c>
      <c r="H489" s="45" t="e">
        <f t="shared" ref="H489:H490" si="38">F489*G489</f>
        <v>#REF!</v>
      </c>
      <c r="I489" s="81">
        <f t="shared" ref="I489:I490" si="39">I488</f>
        <v>2.1865000000000001</v>
      </c>
    </row>
    <row r="490" spans="2:9" ht="15.75" thickBot="1">
      <c r="B490" s="73" t="s">
        <v>10</v>
      </c>
      <c r="C490" s="51">
        <f t="shared" si="37"/>
        <v>40931</v>
      </c>
      <c r="D490" s="76" t="str">
        <f t="shared" si="37"/>
        <v>Auxiliar Técnico/Assistente de Engenharia (44 horas)</v>
      </c>
      <c r="E490" s="105" t="s">
        <v>34</v>
      </c>
      <c r="F490" s="106">
        <f>'Quantitativo de MDO'!E99</f>
        <v>2.2500000000000001E-5</v>
      </c>
      <c r="G490" s="75" t="e">
        <f>#REF!</f>
        <v>#REF!</v>
      </c>
      <c r="H490" s="75" t="e">
        <f t="shared" si="38"/>
        <v>#REF!</v>
      </c>
      <c r="I490" s="99">
        <f t="shared" si="39"/>
        <v>2.1865000000000001</v>
      </c>
    </row>
    <row r="491" spans="2:9" ht="15.75" thickBot="1">
      <c r="B491" s="13"/>
    </row>
    <row r="492" spans="2:9" ht="15.75" thickBot="1">
      <c r="B492" s="199" t="s">
        <v>21</v>
      </c>
      <c r="C492" s="200"/>
      <c r="D492" s="200"/>
      <c r="E492" s="200"/>
      <c r="F492" s="200"/>
      <c r="G492" s="200"/>
      <c r="H492" s="200"/>
      <c r="I492" s="200"/>
    </row>
    <row r="493" spans="2:9" ht="15.75" thickBot="1">
      <c r="B493" s="20"/>
      <c r="C493" s="5"/>
      <c r="D493" s="5"/>
      <c r="E493" s="5"/>
      <c r="F493" s="5"/>
      <c r="G493" s="5"/>
      <c r="H493" s="5"/>
      <c r="I493" s="17"/>
    </row>
    <row r="494" spans="2:9" ht="15.75" thickBot="1">
      <c r="B494" s="195" t="s">
        <v>18</v>
      </c>
      <c r="C494" s="196"/>
      <c r="D494" s="203" t="s">
        <v>72</v>
      </c>
      <c r="E494" s="203"/>
      <c r="F494" s="203"/>
      <c r="G494" s="203"/>
      <c r="H494" s="203"/>
      <c r="I494" s="203"/>
    </row>
    <row r="495" spans="2:9" ht="15.75" thickBot="1">
      <c r="B495" s="13"/>
      <c r="C495" s="10"/>
      <c r="D495" s="10"/>
      <c r="E495" s="10"/>
      <c r="F495" s="10"/>
      <c r="G495" s="10"/>
      <c r="H495" s="10"/>
      <c r="I495" s="34"/>
    </row>
    <row r="496" spans="2:9" ht="30">
      <c r="B496" s="201" t="s">
        <v>23</v>
      </c>
      <c r="C496" s="202"/>
      <c r="D496" s="137" t="s">
        <v>6</v>
      </c>
      <c r="E496" s="137" t="s">
        <v>38</v>
      </c>
      <c r="F496" s="137" t="s">
        <v>125</v>
      </c>
      <c r="G496" s="137" t="s">
        <v>115</v>
      </c>
      <c r="H496" s="137" t="s">
        <v>117</v>
      </c>
      <c r="I496" s="137" t="s">
        <v>56</v>
      </c>
    </row>
    <row r="497" spans="2:9">
      <c r="B497" s="46" t="s">
        <v>71</v>
      </c>
      <c r="C497" s="21" t="s">
        <v>81</v>
      </c>
      <c r="D497" s="48" t="s">
        <v>43</v>
      </c>
      <c r="E497" s="21" t="s">
        <v>26</v>
      </c>
      <c r="F497" s="81">
        <v>2.0000000000000001E-4</v>
      </c>
      <c r="G497" s="49">
        <v>96.62</v>
      </c>
      <c r="H497" s="49">
        <f>F497*G497</f>
        <v>1.9324000000000001E-2</v>
      </c>
      <c r="I497" s="81">
        <f>'Cálculo do fator "K"'!$M$24</f>
        <v>1.1986000000000001</v>
      </c>
    </row>
    <row r="498" spans="2:9" ht="15.75" thickBot="1">
      <c r="B498" s="73"/>
      <c r="C498" s="51"/>
      <c r="D498" s="74"/>
      <c r="E498" s="74"/>
      <c r="F498" s="75"/>
      <c r="G498" s="75"/>
      <c r="H498" s="75"/>
      <c r="I498" s="47"/>
    </row>
    <row r="499" spans="2:9" ht="15.75" thickBot="1">
      <c r="B499" s="13"/>
    </row>
    <row r="500" spans="2:9" ht="15.75" thickBot="1">
      <c r="B500" s="199" t="s">
        <v>20</v>
      </c>
      <c r="C500" s="200"/>
      <c r="D500" s="200"/>
      <c r="E500" s="200"/>
      <c r="F500" s="200"/>
      <c r="G500" s="200"/>
      <c r="H500" s="200"/>
      <c r="I500" s="200"/>
    </row>
    <row r="501" spans="2:9" ht="15.75" thickBot="1">
      <c r="B501" s="13"/>
    </row>
    <row r="502" spans="2:9" ht="15.75" thickBot="1">
      <c r="B502" s="195" t="s">
        <v>19</v>
      </c>
      <c r="C502" s="196"/>
      <c r="D502" s="197" t="s">
        <v>40</v>
      </c>
      <c r="E502" s="198"/>
      <c r="F502" s="198"/>
      <c r="G502" s="198"/>
      <c r="H502" s="198"/>
      <c r="I502" s="198"/>
    </row>
    <row r="503" spans="2:9" ht="15.75" thickBot="1">
      <c r="B503" s="13"/>
      <c r="C503" s="10"/>
      <c r="D503" s="10"/>
      <c r="E503" s="10"/>
      <c r="F503" s="10"/>
      <c r="G503" s="10"/>
      <c r="H503" s="10"/>
      <c r="I503" s="34"/>
    </row>
    <row r="504" spans="2:9" ht="30">
      <c r="B504" s="139" t="s">
        <v>25</v>
      </c>
      <c r="C504" s="137" t="s">
        <v>24</v>
      </c>
      <c r="D504" s="137" t="s">
        <v>7</v>
      </c>
      <c r="E504" s="137" t="s">
        <v>38</v>
      </c>
      <c r="F504" s="137" t="s">
        <v>125</v>
      </c>
      <c r="G504" s="137" t="s">
        <v>115</v>
      </c>
      <c r="H504" s="137" t="s">
        <v>117</v>
      </c>
      <c r="I504" s="137" t="s">
        <v>56</v>
      </c>
    </row>
    <row r="505" spans="2:9">
      <c r="B505" s="28" t="s">
        <v>73</v>
      </c>
      <c r="C505" s="21" t="s">
        <v>45</v>
      </c>
      <c r="D505" s="48" t="s">
        <v>46</v>
      </c>
      <c r="E505" s="21" t="s">
        <v>26</v>
      </c>
      <c r="F505" s="132">
        <v>3.5E-4</v>
      </c>
      <c r="G505" s="49">
        <v>450</v>
      </c>
      <c r="H505" s="49">
        <f>F505*G505</f>
        <v>0.1575</v>
      </c>
      <c r="I505" s="81">
        <f>'Cálculo do fator "K"'!$M$24</f>
        <v>1.1986000000000001</v>
      </c>
    </row>
    <row r="506" spans="2:9" ht="15.75" thickBot="1">
      <c r="B506" s="29"/>
      <c r="C506" s="51"/>
      <c r="D506" s="50"/>
      <c r="E506" s="50"/>
      <c r="F506" s="51"/>
      <c r="G506" s="52"/>
      <c r="H506" s="52"/>
      <c r="I506" s="99"/>
    </row>
    <row r="507" spans="2:9" ht="15.75" thickBot="1">
      <c r="B507" s="68"/>
      <c r="H507" s="22"/>
    </row>
    <row r="508" spans="2:9" ht="15.75" thickBot="1">
      <c r="B508" s="199" t="s">
        <v>22</v>
      </c>
      <c r="C508" s="200"/>
      <c r="D508" s="200"/>
      <c r="E508" s="200"/>
      <c r="F508" s="200"/>
      <c r="G508" s="200"/>
      <c r="H508" s="200"/>
      <c r="I508" s="200"/>
    </row>
    <row r="509" spans="2:9" ht="15.75" thickBot="1">
      <c r="B509" s="71"/>
      <c r="C509" s="71"/>
      <c r="D509" s="71"/>
      <c r="E509" s="71"/>
      <c r="F509" s="71"/>
      <c r="G509" s="71"/>
      <c r="H509" s="71"/>
      <c r="I509" s="71"/>
    </row>
    <row r="510" spans="2:9">
      <c r="B510" s="55"/>
      <c r="C510" s="56"/>
      <c r="D510" s="56"/>
      <c r="E510" s="56"/>
      <c r="F510" s="56"/>
      <c r="G510" s="56"/>
      <c r="H510" s="56"/>
      <c r="I510" s="57"/>
    </row>
    <row r="511" spans="2:9">
      <c r="B511" s="38"/>
      <c r="C511" s="39"/>
      <c r="D511" s="207" t="s">
        <v>150</v>
      </c>
      <c r="E511" s="207"/>
      <c r="F511" s="207"/>
      <c r="G511" s="207"/>
      <c r="H511" s="207"/>
      <c r="I511" s="207"/>
    </row>
    <row r="512" spans="2:9" ht="15.75" thickBot="1">
      <c r="B512" s="42"/>
      <c r="C512" s="43"/>
      <c r="D512" s="43"/>
      <c r="E512" s="43"/>
      <c r="F512" s="43"/>
      <c r="G512" s="43"/>
      <c r="H512" s="43"/>
      <c r="I512" s="44"/>
    </row>
    <row r="513" spans="1:39" ht="15.75" thickBot="1">
      <c r="B513" s="68"/>
    </row>
    <row r="514" spans="1:39" ht="15.75" thickBot="1">
      <c r="B514" s="189" t="s">
        <v>78</v>
      </c>
      <c r="C514" s="190"/>
      <c r="D514" s="190"/>
      <c r="E514" s="190"/>
      <c r="F514" s="190"/>
      <c r="G514" s="190"/>
      <c r="H514" s="190"/>
      <c r="I514" s="190"/>
    </row>
    <row r="515" spans="1:39" ht="15.75" thickBot="1">
      <c r="B515" s="68"/>
    </row>
    <row r="516" spans="1:39" ht="45">
      <c r="B516" s="139" t="s">
        <v>25</v>
      </c>
      <c r="C516" s="137" t="s">
        <v>31</v>
      </c>
      <c r="D516" s="140" t="s">
        <v>12</v>
      </c>
      <c r="E516" s="140" t="s">
        <v>26</v>
      </c>
      <c r="F516" s="137" t="s">
        <v>27</v>
      </c>
      <c r="G516" s="137" t="s">
        <v>123</v>
      </c>
      <c r="H516" s="137" t="s">
        <v>202</v>
      </c>
      <c r="I516" s="137" t="s">
        <v>41</v>
      </c>
    </row>
    <row r="517" spans="1:39">
      <c r="B517" s="28" t="s">
        <v>29</v>
      </c>
      <c r="C517" s="21">
        <v>40939</v>
      </c>
      <c r="D517" s="108" t="s">
        <v>48</v>
      </c>
      <c r="E517" s="16" t="s">
        <v>34</v>
      </c>
      <c r="F517" s="49">
        <v>26981.74</v>
      </c>
      <c r="G517" s="45" t="e">
        <f>F517/(1+#REF!)</f>
        <v>#REF!</v>
      </c>
      <c r="H517" s="16">
        <v>220</v>
      </c>
      <c r="I517" s="77" t="e">
        <f>G517/H517</f>
        <v>#REF!</v>
      </c>
    </row>
    <row r="518" spans="1:39">
      <c r="B518" s="28" t="s">
        <v>30</v>
      </c>
      <c r="C518" s="21">
        <v>40807</v>
      </c>
      <c r="D518" s="53" t="s">
        <v>83</v>
      </c>
      <c r="E518" s="16" t="s">
        <v>34</v>
      </c>
      <c r="F518" s="49">
        <v>4025.23</v>
      </c>
      <c r="G518" s="45" t="e">
        <f>F518/(1+#REF!)</f>
        <v>#REF!</v>
      </c>
      <c r="H518" s="16">
        <v>220</v>
      </c>
      <c r="I518" s="77" t="e">
        <f t="shared" ref="I518:I519" si="40">G518/H518</f>
        <v>#REF!</v>
      </c>
    </row>
    <row r="519" spans="1:39">
      <c r="B519" s="28" t="s">
        <v>36</v>
      </c>
      <c r="C519" s="21">
        <v>40931</v>
      </c>
      <c r="D519" s="89" t="s">
        <v>50</v>
      </c>
      <c r="E519" s="16" t="s">
        <v>34</v>
      </c>
      <c r="F519" s="49">
        <v>6492.93</v>
      </c>
      <c r="G519" s="45" t="e">
        <f>F519/(1+#REF!)</f>
        <v>#REF!</v>
      </c>
      <c r="H519" s="16">
        <v>220</v>
      </c>
      <c r="I519" s="77" t="e">
        <f t="shared" si="40"/>
        <v>#REF!</v>
      </c>
    </row>
    <row r="520" spans="1:39">
      <c r="B520" s="28"/>
      <c r="C520" s="21"/>
      <c r="D520" s="53"/>
      <c r="E520" s="53"/>
      <c r="F520" s="16"/>
      <c r="G520" s="49"/>
      <c r="H520" s="45"/>
      <c r="I520" s="16"/>
    </row>
    <row r="521" spans="1:39">
      <c r="B521" s="28"/>
      <c r="C521" s="21"/>
      <c r="D521" s="53"/>
      <c r="E521" s="53"/>
      <c r="F521" s="16"/>
      <c r="G521" s="49"/>
      <c r="H521" s="191" t="s">
        <v>77</v>
      </c>
      <c r="I521" s="192"/>
    </row>
    <row r="522" spans="1:39" ht="15.75" thickBot="1">
      <c r="B522" s="29"/>
      <c r="C522" s="51"/>
      <c r="D522" s="76"/>
      <c r="E522" s="76"/>
      <c r="F522" s="78"/>
      <c r="G522" s="52"/>
      <c r="H522" s="193"/>
      <c r="I522" s="194"/>
    </row>
    <row r="524" spans="1:39" s="113" customFormat="1" ht="10.5" customHeight="1">
      <c r="A524"/>
      <c r="B524" s="133"/>
      <c r="C524" s="133"/>
      <c r="D524" s="133"/>
      <c r="E524" s="133"/>
      <c r="F524" s="133"/>
      <c r="G524" s="133"/>
      <c r="H524" s="133"/>
      <c r="I524" s="13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</row>
    <row r="525" spans="1:39" ht="15.75" thickBot="1"/>
    <row r="526" spans="1:39" ht="15.75">
      <c r="B526" s="208" t="s">
        <v>164</v>
      </c>
      <c r="C526" s="209"/>
      <c r="D526" s="209"/>
      <c r="E526" s="209"/>
      <c r="F526" s="209"/>
      <c r="G526" s="209"/>
      <c r="H526" s="209"/>
      <c r="I526" s="209"/>
    </row>
    <row r="527" spans="1:39" ht="15.75" thickBot="1">
      <c r="B527" s="204" t="s">
        <v>76</v>
      </c>
      <c r="C527" s="205"/>
      <c r="D527" s="205"/>
      <c r="E527" s="205"/>
      <c r="F527" s="205"/>
      <c r="G527" s="205"/>
      <c r="H527" s="205"/>
      <c r="I527" s="205"/>
    </row>
    <row r="528" spans="1:39" ht="15.75" thickBot="1">
      <c r="B528" s="35"/>
      <c r="C528" s="36"/>
      <c r="D528" s="36"/>
      <c r="E528" s="36"/>
      <c r="F528" s="36"/>
      <c r="G528" s="36"/>
      <c r="H528" s="36"/>
      <c r="I528" s="36"/>
    </row>
    <row r="529" spans="2:9" ht="15.75" thickBot="1">
      <c r="B529" s="195" t="s">
        <v>17</v>
      </c>
      <c r="C529" s="196"/>
      <c r="D529" s="206" t="s">
        <v>66</v>
      </c>
      <c r="E529" s="206"/>
      <c r="F529" s="206"/>
      <c r="G529" s="206"/>
      <c r="H529" s="206"/>
      <c r="I529" s="206"/>
    </row>
    <row r="530" spans="2:9" ht="15.75" thickBot="1">
      <c r="B530" s="13"/>
      <c r="C530" s="10"/>
      <c r="D530" s="10"/>
      <c r="E530" s="10"/>
      <c r="F530" s="10"/>
      <c r="G530" s="10"/>
      <c r="H530" s="10"/>
      <c r="I530" s="34"/>
    </row>
    <row r="531" spans="2:9" ht="30">
      <c r="B531" s="201" t="s">
        <v>23</v>
      </c>
      <c r="C531" s="202"/>
      <c r="D531" s="137" t="s">
        <v>6</v>
      </c>
      <c r="E531" s="137" t="s">
        <v>38</v>
      </c>
      <c r="F531" s="137" t="s">
        <v>125</v>
      </c>
      <c r="G531" s="137" t="s">
        <v>111</v>
      </c>
      <c r="H531" s="137" t="s">
        <v>117</v>
      </c>
      <c r="I531" s="137" t="s">
        <v>15</v>
      </c>
    </row>
    <row r="532" spans="2:9">
      <c r="B532" s="46" t="s">
        <v>8</v>
      </c>
      <c r="C532" s="21">
        <f t="shared" ref="C532:D534" si="41">C561</f>
        <v>40939</v>
      </c>
      <c r="D532" s="108" t="str">
        <f t="shared" si="41"/>
        <v>Engenheiro Eletricista (44 horas)</v>
      </c>
      <c r="E532" s="70" t="s">
        <v>34</v>
      </c>
      <c r="F532" s="101">
        <f>'Quantitativo de MDO'!E106</f>
        <v>5.0000000000000002E-5</v>
      </c>
      <c r="G532" s="45" t="e">
        <f>#REF!</f>
        <v>#REF!</v>
      </c>
      <c r="H532" s="45" t="e">
        <f>F532*G532</f>
        <v>#REF!</v>
      </c>
      <c r="I532" s="81">
        <f>'Cálculo do fator "K"'!$M$23</f>
        <v>2.1865000000000001</v>
      </c>
    </row>
    <row r="533" spans="2:9">
      <c r="B533" s="46" t="s">
        <v>9</v>
      </c>
      <c r="C533" s="21">
        <f t="shared" si="41"/>
        <v>40807</v>
      </c>
      <c r="D533" s="53" t="str">
        <f t="shared" si="41"/>
        <v>Desenhista Projetista (44 horas)</v>
      </c>
      <c r="E533" s="70" t="s">
        <v>34</v>
      </c>
      <c r="F533" s="101">
        <f>'Quantitativo de MDO'!E107</f>
        <v>2.5000000000000001E-5</v>
      </c>
      <c r="G533" s="45" t="e">
        <f>#REF!</f>
        <v>#REF!</v>
      </c>
      <c r="H533" s="45" t="e">
        <f t="shared" ref="H533:H534" si="42">F533*G533</f>
        <v>#REF!</v>
      </c>
      <c r="I533" s="81">
        <f t="shared" ref="I533:I534" si="43">I532</f>
        <v>2.1865000000000001</v>
      </c>
    </row>
    <row r="534" spans="2:9" ht="15.75" thickBot="1">
      <c r="B534" s="73" t="s">
        <v>10</v>
      </c>
      <c r="C534" s="51">
        <f t="shared" si="41"/>
        <v>40931</v>
      </c>
      <c r="D534" s="76" t="str">
        <f t="shared" si="41"/>
        <v>Auxiliar Técnico/Assistente de Engenharia (44 horas)</v>
      </c>
      <c r="E534" s="105" t="s">
        <v>34</v>
      </c>
      <c r="F534" s="106">
        <f>'Quantitativo de MDO'!E108</f>
        <v>1.2500000000000001E-5</v>
      </c>
      <c r="G534" s="75" t="e">
        <f>#REF!</f>
        <v>#REF!</v>
      </c>
      <c r="H534" s="75" t="e">
        <f t="shared" si="42"/>
        <v>#REF!</v>
      </c>
      <c r="I534" s="99">
        <f t="shared" si="43"/>
        <v>2.1865000000000001</v>
      </c>
    </row>
    <row r="535" spans="2:9" ht="15.75" thickBot="1">
      <c r="B535" s="13"/>
    </row>
    <row r="536" spans="2:9" ht="15.75" thickBot="1">
      <c r="B536" s="199" t="s">
        <v>21</v>
      </c>
      <c r="C536" s="200"/>
      <c r="D536" s="200"/>
      <c r="E536" s="200"/>
      <c r="F536" s="200"/>
      <c r="G536" s="200"/>
      <c r="H536" s="200"/>
      <c r="I536" s="200"/>
    </row>
    <row r="537" spans="2:9" ht="15.75" thickBot="1">
      <c r="B537" s="20"/>
      <c r="C537" s="5"/>
      <c r="D537" s="5"/>
      <c r="E537" s="5"/>
      <c r="F537" s="5"/>
      <c r="G537" s="5"/>
      <c r="H537" s="5"/>
      <c r="I537" s="17"/>
    </row>
    <row r="538" spans="2:9" ht="15.75" thickBot="1">
      <c r="B538" s="195" t="s">
        <v>18</v>
      </c>
      <c r="C538" s="196"/>
      <c r="D538" s="203" t="s">
        <v>72</v>
      </c>
      <c r="E538" s="203"/>
      <c r="F538" s="203"/>
      <c r="G538" s="203"/>
      <c r="H538" s="203"/>
      <c r="I538" s="203"/>
    </row>
    <row r="539" spans="2:9" ht="15.75" thickBot="1">
      <c r="B539" s="13"/>
      <c r="C539" s="10"/>
      <c r="D539" s="10"/>
      <c r="E539" s="10"/>
      <c r="F539" s="10"/>
      <c r="G539" s="10"/>
      <c r="H539" s="10"/>
      <c r="I539" s="34"/>
    </row>
    <row r="540" spans="2:9" ht="30" customHeight="1">
      <c r="B540" s="201" t="s">
        <v>23</v>
      </c>
      <c r="C540" s="202"/>
      <c r="D540" s="137" t="s">
        <v>6</v>
      </c>
      <c r="E540" s="137" t="s">
        <v>38</v>
      </c>
      <c r="F540" s="137" t="s">
        <v>125</v>
      </c>
      <c r="G540" s="137" t="s">
        <v>115</v>
      </c>
      <c r="H540" s="137" t="s">
        <v>117</v>
      </c>
      <c r="I540" s="137" t="s">
        <v>56</v>
      </c>
    </row>
    <row r="541" spans="2:9">
      <c r="B541" s="46" t="s">
        <v>71</v>
      </c>
      <c r="C541" s="21" t="s">
        <v>81</v>
      </c>
      <c r="D541" s="48" t="s">
        <v>43</v>
      </c>
      <c r="E541" s="21" t="s">
        <v>26</v>
      </c>
      <c r="F541" s="81">
        <v>2.0000000000000001E-4</v>
      </c>
      <c r="G541" s="49">
        <v>96.62</v>
      </c>
      <c r="H541" s="49">
        <f>F541*G541</f>
        <v>1.9324000000000001E-2</v>
      </c>
      <c r="I541" s="81">
        <f>'Cálculo do fator "K"'!$M$24</f>
        <v>1.1986000000000001</v>
      </c>
    </row>
    <row r="542" spans="2:9" ht="15.75" thickBot="1">
      <c r="B542" s="73"/>
      <c r="C542" s="51"/>
      <c r="D542" s="74"/>
      <c r="E542" s="74"/>
      <c r="F542" s="75"/>
      <c r="G542" s="75"/>
      <c r="H542" s="75"/>
      <c r="I542" s="47"/>
    </row>
    <row r="543" spans="2:9" ht="15.75" thickBot="1">
      <c r="B543" s="13"/>
    </row>
    <row r="544" spans="2:9" ht="15.75" thickBot="1">
      <c r="B544" s="199" t="s">
        <v>20</v>
      </c>
      <c r="C544" s="200"/>
      <c r="D544" s="200"/>
      <c r="E544" s="200"/>
      <c r="F544" s="200"/>
      <c r="G544" s="200"/>
      <c r="H544" s="200"/>
      <c r="I544" s="200"/>
    </row>
    <row r="545" spans="2:9" ht="15.75" thickBot="1">
      <c r="B545" s="13"/>
    </row>
    <row r="546" spans="2:9" ht="15.75" thickBot="1">
      <c r="B546" s="195" t="s">
        <v>19</v>
      </c>
      <c r="C546" s="196"/>
      <c r="D546" s="197" t="s">
        <v>40</v>
      </c>
      <c r="E546" s="198"/>
      <c r="F546" s="198"/>
      <c r="G546" s="198"/>
      <c r="H546" s="198"/>
      <c r="I546" s="198"/>
    </row>
    <row r="547" spans="2:9" ht="15.75" thickBot="1">
      <c r="B547" s="13"/>
      <c r="C547" s="10"/>
      <c r="D547" s="10"/>
      <c r="E547" s="10"/>
      <c r="F547" s="10"/>
      <c r="G547" s="10"/>
      <c r="H547" s="10"/>
      <c r="I547" s="34"/>
    </row>
    <row r="548" spans="2:9" ht="30">
      <c r="B548" s="139" t="s">
        <v>25</v>
      </c>
      <c r="C548" s="137" t="s">
        <v>24</v>
      </c>
      <c r="D548" s="137" t="s">
        <v>7</v>
      </c>
      <c r="E548" s="137" t="s">
        <v>38</v>
      </c>
      <c r="F548" s="137" t="s">
        <v>125</v>
      </c>
      <c r="G548" s="137" t="s">
        <v>115</v>
      </c>
      <c r="H548" s="137" t="s">
        <v>117</v>
      </c>
      <c r="I548" s="137" t="s">
        <v>56</v>
      </c>
    </row>
    <row r="549" spans="2:9">
      <c r="B549" s="28" t="s">
        <v>73</v>
      </c>
      <c r="C549" s="21" t="s">
        <v>45</v>
      </c>
      <c r="D549" s="48" t="s">
        <v>46</v>
      </c>
      <c r="E549" s="21" t="s">
        <v>26</v>
      </c>
      <c r="F549" s="132">
        <v>3.5E-4</v>
      </c>
      <c r="G549" s="49">
        <v>450</v>
      </c>
      <c r="H549" s="49">
        <f>F549*G549</f>
        <v>0.1575</v>
      </c>
      <c r="I549" s="81">
        <f>'Cálculo do fator "K"'!$M$24</f>
        <v>1.1986000000000001</v>
      </c>
    </row>
    <row r="550" spans="2:9" ht="15.75" thickBot="1">
      <c r="B550" s="29"/>
      <c r="C550" s="51"/>
      <c r="D550" s="50"/>
      <c r="E550" s="50"/>
      <c r="F550" s="51"/>
      <c r="G550" s="52"/>
      <c r="H550" s="52"/>
      <c r="I550" s="99"/>
    </row>
    <row r="551" spans="2:9" ht="15.75" thickBot="1">
      <c r="B551" s="68"/>
      <c r="H551" s="22"/>
    </row>
    <row r="552" spans="2:9" ht="15.75" thickBot="1">
      <c r="B552" s="199" t="s">
        <v>22</v>
      </c>
      <c r="C552" s="200"/>
      <c r="D552" s="200"/>
      <c r="E552" s="200"/>
      <c r="F552" s="200"/>
      <c r="G552" s="200"/>
      <c r="H552" s="200"/>
      <c r="I552" s="200"/>
    </row>
    <row r="553" spans="2:9" ht="15.75" thickBot="1">
      <c r="B553" s="71"/>
      <c r="C553" s="71"/>
      <c r="D553" s="71"/>
      <c r="E553" s="71"/>
      <c r="F553" s="71"/>
      <c r="G553" s="71"/>
      <c r="H553" s="71"/>
      <c r="I553" s="71"/>
    </row>
    <row r="554" spans="2:9">
      <c r="B554" s="55"/>
      <c r="C554" s="56"/>
      <c r="D554" s="56"/>
      <c r="E554" s="56"/>
      <c r="F554" s="56"/>
      <c r="G554" s="56"/>
      <c r="H554" s="56"/>
      <c r="I554" s="57"/>
    </row>
    <row r="555" spans="2:9">
      <c r="B555" s="38"/>
      <c r="C555" s="39"/>
      <c r="D555" s="207" t="s">
        <v>150</v>
      </c>
      <c r="E555" s="207"/>
      <c r="F555" s="207"/>
      <c r="G555" s="207"/>
      <c r="H555" s="207"/>
      <c r="I555" s="207"/>
    </row>
    <row r="556" spans="2:9" ht="15.75" thickBot="1">
      <c r="B556" s="42"/>
      <c r="C556" s="43"/>
      <c r="D556" s="43"/>
      <c r="E556" s="43"/>
      <c r="F556" s="43"/>
      <c r="G556" s="43"/>
      <c r="H556" s="43"/>
      <c r="I556" s="44"/>
    </row>
    <row r="557" spans="2:9" ht="15.75" thickBot="1">
      <c r="B557" s="68"/>
    </row>
    <row r="558" spans="2:9" ht="15.75" thickBot="1">
      <c r="B558" s="189" t="s">
        <v>78</v>
      </c>
      <c r="C558" s="190"/>
      <c r="D558" s="190"/>
      <c r="E558" s="190"/>
      <c r="F558" s="190"/>
      <c r="G558" s="190"/>
      <c r="H558" s="190"/>
      <c r="I558" s="190"/>
    </row>
    <row r="559" spans="2:9" ht="15.75" thickBot="1">
      <c r="B559" s="68"/>
    </row>
    <row r="560" spans="2:9" ht="45">
      <c r="B560" s="139" t="s">
        <v>25</v>
      </c>
      <c r="C560" s="137" t="s">
        <v>31</v>
      </c>
      <c r="D560" s="140" t="s">
        <v>12</v>
      </c>
      <c r="E560" s="140" t="s">
        <v>26</v>
      </c>
      <c r="F560" s="137" t="s">
        <v>168</v>
      </c>
      <c r="G560" s="137" t="s">
        <v>123</v>
      </c>
      <c r="H560" s="137" t="s">
        <v>202</v>
      </c>
      <c r="I560" s="137" t="s">
        <v>41</v>
      </c>
    </row>
    <row r="561" spans="1:39">
      <c r="B561" s="28" t="s">
        <v>29</v>
      </c>
      <c r="C561" s="21">
        <v>40939</v>
      </c>
      <c r="D561" s="108" t="s">
        <v>48</v>
      </c>
      <c r="E561" s="16" t="s">
        <v>34</v>
      </c>
      <c r="F561" s="49">
        <v>26981.74</v>
      </c>
      <c r="G561" s="45" t="e">
        <f>F561/(1+#REF!)</f>
        <v>#REF!</v>
      </c>
      <c r="H561" s="16">
        <v>220</v>
      </c>
      <c r="I561" s="77" t="e">
        <f>G561/H561</f>
        <v>#REF!</v>
      </c>
    </row>
    <row r="562" spans="1:39">
      <c r="B562" s="28" t="s">
        <v>30</v>
      </c>
      <c r="C562" s="21">
        <v>40807</v>
      </c>
      <c r="D562" s="53" t="s">
        <v>83</v>
      </c>
      <c r="E562" s="16" t="s">
        <v>34</v>
      </c>
      <c r="F562" s="49">
        <v>4025.23</v>
      </c>
      <c r="G562" s="45" t="e">
        <f>F562/(1+#REF!)</f>
        <v>#REF!</v>
      </c>
      <c r="H562" s="16">
        <v>220</v>
      </c>
      <c r="I562" s="77" t="e">
        <f t="shared" ref="I562:I563" si="44">G562/H562</f>
        <v>#REF!</v>
      </c>
    </row>
    <row r="563" spans="1:39">
      <c r="B563" s="28" t="s">
        <v>36</v>
      </c>
      <c r="C563" s="21">
        <v>40931</v>
      </c>
      <c r="D563" s="89" t="s">
        <v>50</v>
      </c>
      <c r="E563" s="16" t="s">
        <v>34</v>
      </c>
      <c r="F563" s="49">
        <v>6492.93</v>
      </c>
      <c r="G563" s="45" t="e">
        <f>F563/(1+#REF!)</f>
        <v>#REF!</v>
      </c>
      <c r="H563" s="16">
        <v>220</v>
      </c>
      <c r="I563" s="77" t="e">
        <f t="shared" si="44"/>
        <v>#REF!</v>
      </c>
    </row>
    <row r="564" spans="1:39">
      <c r="B564" s="28"/>
      <c r="C564" s="21"/>
      <c r="D564" s="53"/>
      <c r="E564" s="53"/>
      <c r="F564" s="16"/>
      <c r="G564" s="49"/>
      <c r="H564" s="45"/>
      <c r="I564" s="16"/>
    </row>
    <row r="565" spans="1:39">
      <c r="B565" s="28"/>
      <c r="C565" s="21"/>
      <c r="D565" s="53"/>
      <c r="E565" s="53"/>
      <c r="F565" s="16"/>
      <c r="G565" s="49"/>
      <c r="H565" s="191" t="s">
        <v>77</v>
      </c>
      <c r="I565" s="192"/>
    </row>
    <row r="566" spans="1:39" ht="15.75" thickBot="1">
      <c r="B566" s="29"/>
      <c r="C566" s="51"/>
      <c r="D566" s="76"/>
      <c r="E566" s="76"/>
      <c r="F566" s="78"/>
      <c r="G566" s="52"/>
      <c r="H566" s="193"/>
      <c r="I566" s="194"/>
    </row>
    <row r="568" spans="1:39" s="113" customFormat="1" ht="8.25" customHeight="1">
      <c r="A568"/>
      <c r="B568" s="133"/>
      <c r="C568" s="133"/>
      <c r="D568" s="133"/>
      <c r="E568" s="133"/>
      <c r="F568" s="133"/>
      <c r="G568" s="133"/>
      <c r="H568" s="133"/>
      <c r="I568" s="134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</row>
    <row r="569" spans="1:39" ht="15.75" thickBot="1"/>
    <row r="570" spans="1:39" ht="15.75">
      <c r="B570" s="208" t="s">
        <v>167</v>
      </c>
      <c r="C570" s="209"/>
      <c r="D570" s="209"/>
      <c r="E570" s="209"/>
      <c r="F570" s="209"/>
      <c r="G570" s="209"/>
      <c r="H570" s="209"/>
      <c r="I570" s="209"/>
    </row>
    <row r="571" spans="1:39" ht="15.75" thickBot="1">
      <c r="B571" s="204" t="s">
        <v>76</v>
      </c>
      <c r="C571" s="205"/>
      <c r="D571" s="205"/>
      <c r="E571" s="205"/>
      <c r="F571" s="205"/>
      <c r="G571" s="205"/>
      <c r="H571" s="205"/>
      <c r="I571" s="205"/>
    </row>
    <row r="572" spans="1:39" ht="15.75" thickBot="1">
      <c r="B572" s="35"/>
      <c r="C572" s="36"/>
      <c r="D572" s="36"/>
      <c r="E572" s="36"/>
      <c r="F572" s="36"/>
      <c r="G572" s="36"/>
      <c r="H572" s="36"/>
      <c r="I572" s="36"/>
    </row>
    <row r="573" spans="1:39" ht="15.75" thickBot="1">
      <c r="B573" s="195" t="s">
        <v>17</v>
      </c>
      <c r="C573" s="196"/>
      <c r="D573" s="206" t="s">
        <v>66</v>
      </c>
      <c r="E573" s="206"/>
      <c r="F573" s="206"/>
      <c r="G573" s="206"/>
      <c r="H573" s="206"/>
      <c r="I573" s="206"/>
    </row>
    <row r="574" spans="1:39" ht="15.75" thickBot="1">
      <c r="B574" s="13"/>
      <c r="C574" s="10"/>
      <c r="D574" s="10"/>
      <c r="E574" s="10"/>
      <c r="F574" s="10"/>
      <c r="G574" s="10"/>
      <c r="H574" s="10"/>
      <c r="I574" s="34"/>
    </row>
    <row r="575" spans="1:39" ht="30">
      <c r="B575" s="201" t="s">
        <v>23</v>
      </c>
      <c r="C575" s="202"/>
      <c r="D575" s="137" t="s">
        <v>6</v>
      </c>
      <c r="E575" s="137" t="s">
        <v>38</v>
      </c>
      <c r="F575" s="137" t="s">
        <v>125</v>
      </c>
      <c r="G575" s="137" t="s">
        <v>111</v>
      </c>
      <c r="H575" s="137" t="s">
        <v>117</v>
      </c>
      <c r="I575" s="137" t="s">
        <v>15</v>
      </c>
    </row>
    <row r="576" spans="1:39">
      <c r="B576" s="46" t="s">
        <v>8</v>
      </c>
      <c r="C576" s="21">
        <f t="shared" ref="C576:D578" si="45">C603</f>
        <v>40938</v>
      </c>
      <c r="D576" s="108" t="str">
        <f t="shared" si="45"/>
        <v>Engenheiro Civil Senior (44 horas)</v>
      </c>
      <c r="E576" s="70" t="s">
        <v>34</v>
      </c>
      <c r="F576" s="101">
        <f>'Quantitativo de MDO'!E115</f>
        <v>1E-4</v>
      </c>
      <c r="G576" s="45" t="e">
        <f>#REF!</f>
        <v>#REF!</v>
      </c>
      <c r="H576" s="45" t="e">
        <f>F576*G576</f>
        <v>#REF!</v>
      </c>
      <c r="I576" s="81">
        <f>'Cálculo do fator "K"'!$M$23</f>
        <v>2.1865000000000001</v>
      </c>
    </row>
    <row r="577" spans="2:9">
      <c r="B577" s="46" t="s">
        <v>9</v>
      </c>
      <c r="C577" s="21">
        <f t="shared" si="45"/>
        <v>40807</v>
      </c>
      <c r="D577" s="53" t="str">
        <f t="shared" si="45"/>
        <v>Desenhista Projetista (44 horas)</v>
      </c>
      <c r="E577" s="70" t="s">
        <v>34</v>
      </c>
      <c r="F577" s="101">
        <f>'Quantitativo de MDO'!E116</f>
        <v>5.0000000000000002E-5</v>
      </c>
      <c r="G577" s="45" t="e">
        <f>#REF!</f>
        <v>#REF!</v>
      </c>
      <c r="H577" s="45" t="e">
        <f t="shared" ref="H577:H578" si="46">F577*G577</f>
        <v>#REF!</v>
      </c>
      <c r="I577" s="81">
        <f t="shared" ref="I577:I578" si="47">I576</f>
        <v>2.1865000000000001</v>
      </c>
    </row>
    <row r="578" spans="2:9" ht="15.75" thickBot="1">
      <c r="B578" s="73" t="s">
        <v>10</v>
      </c>
      <c r="C578" s="51">
        <f t="shared" si="45"/>
        <v>40931</v>
      </c>
      <c r="D578" s="76" t="str">
        <f t="shared" si="45"/>
        <v>Auxiliar Técnico/Assistente de Engenharia (44 horas)</v>
      </c>
      <c r="E578" s="105" t="s">
        <v>34</v>
      </c>
      <c r="F578" s="106">
        <f>'Quantitativo de MDO'!E117</f>
        <v>2.5000000000000001E-5</v>
      </c>
      <c r="G578" s="75" t="e">
        <f>#REF!</f>
        <v>#REF!</v>
      </c>
      <c r="H578" s="75" t="e">
        <f t="shared" si="46"/>
        <v>#REF!</v>
      </c>
      <c r="I578" s="99">
        <f t="shared" si="47"/>
        <v>2.1865000000000001</v>
      </c>
    </row>
    <row r="579" spans="2:9" ht="15.75" thickBot="1">
      <c r="B579" s="13"/>
    </row>
    <row r="580" spans="2:9" ht="15.75" thickBot="1">
      <c r="B580" s="199" t="s">
        <v>21</v>
      </c>
      <c r="C580" s="200"/>
      <c r="D580" s="200"/>
      <c r="E580" s="200"/>
      <c r="F580" s="200"/>
      <c r="G580" s="200"/>
      <c r="H580" s="200"/>
      <c r="I580" s="200"/>
    </row>
    <row r="581" spans="2:9" ht="15.75" thickBot="1">
      <c r="B581" s="20"/>
      <c r="C581" s="5"/>
      <c r="D581" s="5"/>
      <c r="E581" s="5"/>
      <c r="F581" s="5"/>
      <c r="G581" s="5"/>
      <c r="H581" s="5"/>
      <c r="I581" s="17"/>
    </row>
    <row r="582" spans="2:9" ht="30">
      <c r="B582" s="201" t="s">
        <v>23</v>
      </c>
      <c r="C582" s="202"/>
      <c r="D582" s="137" t="s">
        <v>6</v>
      </c>
      <c r="E582" s="137" t="s">
        <v>38</v>
      </c>
      <c r="F582" s="137" t="s">
        <v>125</v>
      </c>
      <c r="G582" s="137" t="s">
        <v>115</v>
      </c>
      <c r="H582" s="137" t="s">
        <v>117</v>
      </c>
      <c r="I582" s="137" t="s">
        <v>56</v>
      </c>
    </row>
    <row r="583" spans="2:9">
      <c r="B583" s="46" t="s">
        <v>71</v>
      </c>
      <c r="C583" s="21" t="s">
        <v>81</v>
      </c>
      <c r="D583" s="48" t="s">
        <v>43</v>
      </c>
      <c r="E583" s="21" t="s">
        <v>26</v>
      </c>
      <c r="F583" s="81">
        <v>2.0000000000000001E-4</v>
      </c>
      <c r="G583" s="49">
        <v>96.62</v>
      </c>
      <c r="H583" s="49">
        <f>F583*G583</f>
        <v>1.9324000000000001E-2</v>
      </c>
      <c r="I583" s="81">
        <f>'Cálculo do fator "K"'!$M$24</f>
        <v>1.1986000000000001</v>
      </c>
    </row>
    <row r="584" spans="2:9" ht="15.75" thickBot="1">
      <c r="B584" s="73"/>
      <c r="C584" s="51"/>
      <c r="D584" s="74"/>
      <c r="E584" s="74"/>
      <c r="F584" s="75"/>
      <c r="G584" s="75"/>
      <c r="H584" s="75"/>
      <c r="I584" s="47"/>
    </row>
    <row r="585" spans="2:9" ht="15.75" thickBot="1">
      <c r="B585" s="13"/>
    </row>
    <row r="586" spans="2:9" ht="15.75" thickBot="1">
      <c r="B586" s="199" t="s">
        <v>20</v>
      </c>
      <c r="C586" s="200"/>
      <c r="D586" s="200"/>
      <c r="E586" s="200"/>
      <c r="F586" s="200"/>
      <c r="G586" s="200"/>
      <c r="H586" s="200"/>
      <c r="I586" s="200"/>
    </row>
    <row r="587" spans="2:9" ht="15.75" thickBot="1">
      <c r="B587" s="13"/>
    </row>
    <row r="588" spans="2:9" ht="15.75" thickBot="1">
      <c r="B588" s="195" t="s">
        <v>19</v>
      </c>
      <c r="C588" s="196"/>
      <c r="D588" s="197" t="s">
        <v>40</v>
      </c>
      <c r="E588" s="198"/>
      <c r="F588" s="198"/>
      <c r="G588" s="198"/>
      <c r="H588" s="198"/>
      <c r="I588" s="198"/>
    </row>
    <row r="589" spans="2:9" ht="15.75" thickBot="1">
      <c r="B589" s="13"/>
      <c r="C589" s="10"/>
      <c r="D589" s="10"/>
      <c r="E589" s="10"/>
      <c r="F589" s="10"/>
      <c r="G589" s="10"/>
      <c r="H589" s="10"/>
      <c r="I589" s="34"/>
    </row>
    <row r="590" spans="2:9" ht="30">
      <c r="B590" s="139" t="s">
        <v>25</v>
      </c>
      <c r="C590" s="137" t="s">
        <v>24</v>
      </c>
      <c r="D590" s="137" t="s">
        <v>7</v>
      </c>
      <c r="E590" s="137" t="s">
        <v>38</v>
      </c>
      <c r="F590" s="137" t="s">
        <v>125</v>
      </c>
      <c r="G590" s="137" t="s">
        <v>115</v>
      </c>
      <c r="H590" s="137" t="s">
        <v>117</v>
      </c>
      <c r="I590" s="137" t="s">
        <v>56</v>
      </c>
    </row>
    <row r="591" spans="2:9">
      <c r="B591" s="28" t="s">
        <v>73</v>
      </c>
      <c r="C591" s="21" t="s">
        <v>45</v>
      </c>
      <c r="D591" s="48" t="s">
        <v>46</v>
      </c>
      <c r="E591" s="21" t="s">
        <v>26</v>
      </c>
      <c r="F591" s="132">
        <v>3.5E-4</v>
      </c>
      <c r="G591" s="49">
        <v>450</v>
      </c>
      <c r="H591" s="49">
        <f>F591*G591</f>
        <v>0.1575</v>
      </c>
      <c r="I591" s="81">
        <f>'Cálculo do fator "K"'!$M$24</f>
        <v>1.1986000000000001</v>
      </c>
    </row>
    <row r="592" spans="2:9" ht="15.75" thickBot="1">
      <c r="B592" s="29"/>
      <c r="C592" s="51"/>
      <c r="D592" s="50"/>
      <c r="E592" s="50"/>
      <c r="F592" s="51"/>
      <c r="G592" s="52"/>
      <c r="H592" s="52"/>
      <c r="I592" s="99"/>
    </row>
    <row r="593" spans="2:9" ht="15.75" thickBot="1">
      <c r="B593" s="68"/>
      <c r="H593" s="22"/>
    </row>
    <row r="594" spans="2:9" ht="15.75" thickBot="1">
      <c r="B594" s="199" t="s">
        <v>22</v>
      </c>
      <c r="C594" s="200"/>
      <c r="D594" s="200"/>
      <c r="E594" s="200"/>
      <c r="F594" s="200"/>
      <c r="G594" s="200"/>
      <c r="H594" s="200"/>
      <c r="I594" s="200"/>
    </row>
    <row r="595" spans="2:9" ht="15.75" thickBot="1">
      <c r="B595" s="71"/>
      <c r="C595" s="71"/>
      <c r="D595" s="71"/>
      <c r="E595" s="71"/>
      <c r="F595" s="71"/>
      <c r="G595" s="71"/>
      <c r="H595" s="71"/>
      <c r="I595" s="71"/>
    </row>
    <row r="596" spans="2:9">
      <c r="B596" s="55"/>
      <c r="C596" s="56"/>
      <c r="D596" s="56"/>
      <c r="E596" s="56"/>
      <c r="F596" s="56"/>
      <c r="G596" s="56"/>
      <c r="H596" s="56"/>
      <c r="I596" s="57"/>
    </row>
    <row r="597" spans="2:9">
      <c r="B597" s="38"/>
      <c r="C597" s="39"/>
      <c r="D597" s="207" t="s">
        <v>150</v>
      </c>
      <c r="E597" s="207"/>
      <c r="F597" s="207"/>
      <c r="G597" s="207"/>
      <c r="H597" s="207"/>
      <c r="I597" s="207"/>
    </row>
    <row r="598" spans="2:9" ht="15.75" thickBot="1">
      <c r="B598" s="42"/>
      <c r="C598" s="43"/>
      <c r="D598" s="43"/>
      <c r="E598" s="43"/>
      <c r="F598" s="43"/>
      <c r="G598" s="43"/>
      <c r="H598" s="43"/>
      <c r="I598" s="44"/>
    </row>
    <row r="599" spans="2:9" ht="15.75" thickBot="1">
      <c r="B599" s="68"/>
    </row>
    <row r="600" spans="2:9" ht="15.75" thickBot="1">
      <c r="B600" s="189" t="s">
        <v>78</v>
      </c>
      <c r="C600" s="190"/>
      <c r="D600" s="190"/>
      <c r="E600" s="190"/>
      <c r="F600" s="190"/>
      <c r="G600" s="190"/>
      <c r="H600" s="190"/>
      <c r="I600" s="190"/>
    </row>
    <row r="601" spans="2:9" ht="15.75" thickBot="1">
      <c r="B601" s="68"/>
    </row>
    <row r="602" spans="2:9" ht="45">
      <c r="B602" s="139" t="s">
        <v>25</v>
      </c>
      <c r="C602" s="137" t="s">
        <v>31</v>
      </c>
      <c r="D602" s="140" t="s">
        <v>12</v>
      </c>
      <c r="E602" s="140" t="s">
        <v>26</v>
      </c>
      <c r="F602" s="137" t="s">
        <v>168</v>
      </c>
      <c r="G602" s="137" t="s">
        <v>123</v>
      </c>
      <c r="H602" s="137" t="s">
        <v>202</v>
      </c>
      <c r="I602" s="137" t="s">
        <v>41</v>
      </c>
    </row>
    <row r="603" spans="2:9">
      <c r="B603" s="28" t="s">
        <v>29</v>
      </c>
      <c r="C603" s="21">
        <v>40938</v>
      </c>
      <c r="D603" s="108" t="s">
        <v>103</v>
      </c>
      <c r="E603" s="16" t="s">
        <v>34</v>
      </c>
      <c r="F603" s="49">
        <v>29876.27</v>
      </c>
      <c r="G603" s="45" t="e">
        <f>F603/(1+#REF!)</f>
        <v>#REF!</v>
      </c>
      <c r="H603" s="16">
        <v>220</v>
      </c>
      <c r="I603" s="77" t="e">
        <f>G603/H603</f>
        <v>#REF!</v>
      </c>
    </row>
    <row r="604" spans="2:9">
      <c r="B604" s="28" t="s">
        <v>30</v>
      </c>
      <c r="C604" s="21">
        <v>40807</v>
      </c>
      <c r="D604" s="53" t="s">
        <v>83</v>
      </c>
      <c r="E604" s="16" t="s">
        <v>34</v>
      </c>
      <c r="F604" s="49">
        <v>4025.23</v>
      </c>
      <c r="G604" s="45" t="e">
        <f>F604/(1+#REF!)</f>
        <v>#REF!</v>
      </c>
      <c r="H604" s="16">
        <v>220</v>
      </c>
      <c r="I604" s="77" t="e">
        <f t="shared" ref="I604:I605" si="48">G604/H604</f>
        <v>#REF!</v>
      </c>
    </row>
    <row r="605" spans="2:9">
      <c r="B605" s="28" t="s">
        <v>36</v>
      </c>
      <c r="C605" s="21">
        <v>40931</v>
      </c>
      <c r="D605" s="89" t="s">
        <v>50</v>
      </c>
      <c r="E605" s="16" t="s">
        <v>34</v>
      </c>
      <c r="F605" s="49">
        <v>6492.93</v>
      </c>
      <c r="G605" s="45" t="e">
        <f>F605/(1+#REF!)</f>
        <v>#REF!</v>
      </c>
      <c r="H605" s="16">
        <v>220</v>
      </c>
      <c r="I605" s="77" t="e">
        <f t="shared" si="48"/>
        <v>#REF!</v>
      </c>
    </row>
    <row r="606" spans="2:9">
      <c r="B606" s="28"/>
      <c r="C606" s="21"/>
      <c r="D606" s="53"/>
      <c r="E606" s="53"/>
      <c r="F606" s="16"/>
      <c r="G606" s="49"/>
      <c r="H606" s="45"/>
      <c r="I606" s="16"/>
    </row>
    <row r="607" spans="2:9">
      <c r="B607" s="28"/>
      <c r="C607" s="21"/>
      <c r="D607" s="53"/>
      <c r="E607" s="53"/>
      <c r="F607" s="16"/>
      <c r="G607" s="49"/>
      <c r="H607" s="191" t="s">
        <v>77</v>
      </c>
      <c r="I607" s="192"/>
    </row>
    <row r="608" spans="2:9" ht="15.75" thickBot="1">
      <c r="B608" s="29"/>
      <c r="C608" s="51"/>
      <c r="D608" s="76"/>
      <c r="E608" s="76"/>
      <c r="F608" s="78"/>
      <c r="G608" s="52"/>
      <c r="H608" s="193"/>
      <c r="I608" s="194"/>
    </row>
    <row r="610" spans="1:39" s="113" customFormat="1" ht="7.5" customHeight="1">
      <c r="A610"/>
      <c r="B610" s="133"/>
      <c r="C610" s="133"/>
      <c r="D610" s="133"/>
      <c r="E610" s="133"/>
      <c r="F610" s="133"/>
      <c r="G610" s="133"/>
      <c r="H610" s="133"/>
      <c r="I610" s="134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</row>
    <row r="611" spans="1:39" ht="15.75" thickBot="1"/>
    <row r="612" spans="1:39">
      <c r="B612" s="212" t="s">
        <v>169</v>
      </c>
      <c r="C612" s="213"/>
      <c r="D612" s="213"/>
      <c r="E612" s="213"/>
      <c r="F612" s="213"/>
      <c r="G612" s="213"/>
      <c r="H612" s="213"/>
      <c r="I612" s="213"/>
    </row>
    <row r="613" spans="1:39" ht="15.75" thickBot="1">
      <c r="B613" s="204" t="s">
        <v>76</v>
      </c>
      <c r="C613" s="205"/>
      <c r="D613" s="205"/>
      <c r="E613" s="205"/>
      <c r="F613" s="205"/>
      <c r="G613" s="205"/>
      <c r="H613" s="205"/>
      <c r="I613" s="205"/>
    </row>
    <row r="614" spans="1:39" ht="15.75" thickBot="1">
      <c r="B614" s="35"/>
      <c r="C614" s="36"/>
      <c r="D614" s="36"/>
      <c r="E614" s="36"/>
      <c r="F614" s="36"/>
      <c r="G614" s="36"/>
      <c r="H614" s="36"/>
      <c r="I614" s="36"/>
    </row>
    <row r="615" spans="1:39" ht="15.75" thickBot="1">
      <c r="B615" s="195" t="s">
        <v>17</v>
      </c>
      <c r="C615" s="196"/>
      <c r="D615" s="206" t="s">
        <v>66</v>
      </c>
      <c r="E615" s="206"/>
      <c r="F615" s="206"/>
      <c r="G615" s="206"/>
      <c r="H615" s="206"/>
      <c r="I615" s="206"/>
    </row>
    <row r="616" spans="1:39" ht="15.75" thickBot="1">
      <c r="B616" s="13"/>
      <c r="C616" s="10"/>
      <c r="D616" s="10"/>
      <c r="E616" s="10"/>
      <c r="F616" s="10"/>
      <c r="G616" s="10"/>
      <c r="H616" s="10"/>
      <c r="I616" s="34"/>
    </row>
    <row r="617" spans="1:39" ht="30">
      <c r="B617" s="201" t="s">
        <v>23</v>
      </c>
      <c r="C617" s="202"/>
      <c r="D617" s="137" t="s">
        <v>6</v>
      </c>
      <c r="E617" s="137" t="s">
        <v>38</v>
      </c>
      <c r="F617" s="137" t="s">
        <v>125</v>
      </c>
      <c r="G617" s="137" t="s">
        <v>111</v>
      </c>
      <c r="H617" s="137" t="s">
        <v>117</v>
      </c>
      <c r="I617" s="137" t="s">
        <v>15</v>
      </c>
    </row>
    <row r="618" spans="1:39">
      <c r="B618" s="46" t="s">
        <v>8</v>
      </c>
      <c r="C618" s="21">
        <f t="shared" ref="C618:D620" si="49">C647</f>
        <v>40938</v>
      </c>
      <c r="D618" s="108" t="str">
        <f t="shared" si="49"/>
        <v>Engenheiro Civil Senior (44 horas)</v>
      </c>
      <c r="E618" s="70" t="s">
        <v>34</v>
      </c>
      <c r="F618" s="101">
        <f>'Quantitativo de MDO'!E124</f>
        <v>8.25E-5</v>
      </c>
      <c r="G618" s="45" t="e">
        <f>#REF!</f>
        <v>#REF!</v>
      </c>
      <c r="H618" s="45" t="e">
        <f>F618*G618</f>
        <v>#REF!</v>
      </c>
      <c r="I618" s="81">
        <f>'Cálculo do fator "K"'!$M$23</f>
        <v>2.1865000000000001</v>
      </c>
    </row>
    <row r="619" spans="1:39">
      <c r="B619" s="46" t="s">
        <v>9</v>
      </c>
      <c r="C619" s="21">
        <f t="shared" si="49"/>
        <v>40807</v>
      </c>
      <c r="D619" s="53" t="str">
        <f t="shared" si="49"/>
        <v>Desenhista Projetista (44 horas)</v>
      </c>
      <c r="E619" s="70" t="s">
        <v>34</v>
      </c>
      <c r="F619" s="101">
        <f>'Quantitativo de MDO'!E125</f>
        <v>4.125E-5</v>
      </c>
      <c r="G619" s="45" t="e">
        <f>#REF!</f>
        <v>#REF!</v>
      </c>
      <c r="H619" s="45" t="e">
        <f t="shared" ref="H619:H620" si="50">F619*G619</f>
        <v>#REF!</v>
      </c>
      <c r="I619" s="81">
        <f t="shared" ref="I619:I620" si="51">I618</f>
        <v>2.1865000000000001</v>
      </c>
    </row>
    <row r="620" spans="1:39" ht="15.75" thickBot="1">
      <c r="B620" s="73" t="s">
        <v>10</v>
      </c>
      <c r="C620" s="51">
        <f t="shared" si="49"/>
        <v>40931</v>
      </c>
      <c r="D620" s="76" t="str">
        <f t="shared" si="49"/>
        <v>Auxiliar Técnico/Assistente de Engenharia (44 horas)</v>
      </c>
      <c r="E620" s="105" t="s">
        <v>34</v>
      </c>
      <c r="F620" s="106">
        <f>'Quantitativo de MDO'!E126</f>
        <v>2.0625E-5</v>
      </c>
      <c r="G620" s="75" t="e">
        <f>#REF!</f>
        <v>#REF!</v>
      </c>
      <c r="H620" s="75" t="e">
        <f t="shared" si="50"/>
        <v>#REF!</v>
      </c>
      <c r="I620" s="99">
        <f t="shared" si="51"/>
        <v>2.1865000000000001</v>
      </c>
    </row>
    <row r="621" spans="1:39" ht="15.75" thickBot="1">
      <c r="B621" s="13"/>
    </row>
    <row r="622" spans="1:39" ht="15.75" thickBot="1">
      <c r="B622" s="199" t="s">
        <v>21</v>
      </c>
      <c r="C622" s="200"/>
      <c r="D622" s="200"/>
      <c r="E622" s="200"/>
      <c r="F622" s="200"/>
      <c r="G622" s="200"/>
      <c r="H622" s="200"/>
      <c r="I622" s="200"/>
    </row>
    <row r="623" spans="1:39" ht="15.75" thickBot="1">
      <c r="B623" s="20"/>
      <c r="C623" s="5"/>
      <c r="D623" s="5"/>
      <c r="E623" s="5"/>
      <c r="F623" s="5"/>
      <c r="G623" s="5"/>
      <c r="H623" s="5"/>
      <c r="I623" s="17"/>
    </row>
    <row r="624" spans="1:39" ht="15.75" thickBot="1">
      <c r="B624" s="195" t="s">
        <v>18</v>
      </c>
      <c r="C624" s="196"/>
      <c r="D624" s="203" t="s">
        <v>72</v>
      </c>
      <c r="E624" s="203"/>
      <c r="F624" s="203"/>
      <c r="G624" s="203"/>
      <c r="H624" s="203"/>
      <c r="I624" s="203"/>
    </row>
    <row r="625" spans="2:9" ht="15.75" thickBot="1">
      <c r="B625" s="13"/>
      <c r="C625" s="10"/>
      <c r="D625" s="10"/>
      <c r="E625" s="10"/>
      <c r="F625" s="10"/>
      <c r="G625" s="10"/>
      <c r="H625" s="10"/>
      <c r="I625" s="34"/>
    </row>
    <row r="626" spans="2:9" ht="30">
      <c r="B626" s="201" t="s">
        <v>23</v>
      </c>
      <c r="C626" s="202"/>
      <c r="D626" s="137" t="s">
        <v>6</v>
      </c>
      <c r="E626" s="137" t="s">
        <v>38</v>
      </c>
      <c r="F626" s="137" t="s">
        <v>125</v>
      </c>
      <c r="G626" s="137" t="s">
        <v>115</v>
      </c>
      <c r="H626" s="137" t="s">
        <v>117</v>
      </c>
      <c r="I626" s="137" t="s">
        <v>56</v>
      </c>
    </row>
    <row r="627" spans="2:9">
      <c r="B627" s="46" t="s">
        <v>71</v>
      </c>
      <c r="C627" s="21" t="s">
        <v>81</v>
      </c>
      <c r="D627" s="48" t="s">
        <v>43</v>
      </c>
      <c r="E627" s="21" t="s">
        <v>26</v>
      </c>
      <c r="F627" s="81">
        <v>2.0000000000000001E-4</v>
      </c>
      <c r="G627" s="49">
        <v>96.62</v>
      </c>
      <c r="H627" s="49">
        <f>F627*G627</f>
        <v>1.9324000000000001E-2</v>
      </c>
      <c r="I627" s="81">
        <f>'Cálculo do fator "K"'!$M$24</f>
        <v>1.1986000000000001</v>
      </c>
    </row>
    <row r="628" spans="2:9" ht="15.75" thickBot="1">
      <c r="B628" s="73"/>
      <c r="C628" s="51"/>
      <c r="D628" s="74"/>
      <c r="E628" s="74"/>
      <c r="F628" s="75"/>
      <c r="G628" s="75"/>
      <c r="H628" s="75"/>
      <c r="I628" s="47"/>
    </row>
    <row r="629" spans="2:9" ht="15.75" thickBot="1">
      <c r="B629" s="13"/>
    </row>
    <row r="630" spans="2:9" ht="15.75" thickBot="1">
      <c r="B630" s="199" t="s">
        <v>20</v>
      </c>
      <c r="C630" s="200"/>
      <c r="D630" s="200"/>
      <c r="E630" s="200"/>
      <c r="F630" s="200"/>
      <c r="G630" s="200"/>
      <c r="H630" s="200"/>
      <c r="I630" s="200"/>
    </row>
    <row r="631" spans="2:9" ht="15.75" thickBot="1">
      <c r="B631" s="13"/>
    </row>
    <row r="632" spans="2:9" ht="15.75" thickBot="1">
      <c r="B632" s="195" t="s">
        <v>19</v>
      </c>
      <c r="C632" s="196"/>
      <c r="D632" s="197" t="s">
        <v>40</v>
      </c>
      <c r="E632" s="198"/>
      <c r="F632" s="198"/>
      <c r="G632" s="198"/>
      <c r="H632" s="198"/>
      <c r="I632" s="198"/>
    </row>
    <row r="633" spans="2:9" ht="15.75" thickBot="1">
      <c r="B633" s="13"/>
      <c r="C633" s="10"/>
      <c r="D633" s="10"/>
      <c r="E633" s="10"/>
      <c r="F633" s="10"/>
      <c r="G633" s="10"/>
      <c r="H633" s="10"/>
      <c r="I633" s="34"/>
    </row>
    <row r="634" spans="2:9" ht="30">
      <c r="B634" s="139" t="s">
        <v>25</v>
      </c>
      <c r="C634" s="137" t="s">
        <v>24</v>
      </c>
      <c r="D634" s="137" t="s">
        <v>7</v>
      </c>
      <c r="E634" s="137" t="s">
        <v>38</v>
      </c>
      <c r="F634" s="137" t="s">
        <v>125</v>
      </c>
      <c r="G634" s="137" t="s">
        <v>115</v>
      </c>
      <c r="H634" s="137" t="s">
        <v>117</v>
      </c>
      <c r="I634" s="137" t="s">
        <v>56</v>
      </c>
    </row>
    <row r="635" spans="2:9">
      <c r="B635" s="28" t="s">
        <v>73</v>
      </c>
      <c r="C635" s="21" t="s">
        <v>45</v>
      </c>
      <c r="D635" s="48" t="s">
        <v>46</v>
      </c>
      <c r="E635" s="21" t="s">
        <v>26</v>
      </c>
      <c r="F635" s="132">
        <v>3.5E-4</v>
      </c>
      <c r="G635" s="49">
        <v>450</v>
      </c>
      <c r="H635" s="49">
        <f>F635*G635</f>
        <v>0.1575</v>
      </c>
      <c r="I635" s="81">
        <f>'Cálculo do fator "K"'!$M$24</f>
        <v>1.1986000000000001</v>
      </c>
    </row>
    <row r="636" spans="2:9" ht="15.75" thickBot="1">
      <c r="B636" s="29"/>
      <c r="C636" s="51"/>
      <c r="D636" s="50"/>
      <c r="E636" s="50"/>
      <c r="F636" s="51"/>
      <c r="G636" s="52"/>
      <c r="H636" s="52"/>
      <c r="I636" s="99"/>
    </row>
    <row r="637" spans="2:9" ht="15.75" thickBot="1">
      <c r="B637" s="68"/>
      <c r="H637" s="22"/>
    </row>
    <row r="638" spans="2:9" ht="15.75" thickBot="1">
      <c r="B638" s="199" t="s">
        <v>22</v>
      </c>
      <c r="C638" s="200"/>
      <c r="D638" s="200"/>
      <c r="E638" s="200"/>
      <c r="F638" s="200"/>
      <c r="G638" s="200"/>
      <c r="H638" s="200"/>
      <c r="I638" s="200"/>
    </row>
    <row r="639" spans="2:9" ht="15.75" thickBot="1">
      <c r="B639" s="71"/>
      <c r="C639" s="71"/>
      <c r="D639" s="71"/>
      <c r="E639" s="71"/>
      <c r="F639" s="71"/>
      <c r="G639" s="71"/>
      <c r="H639" s="71"/>
      <c r="I639" s="71"/>
    </row>
    <row r="640" spans="2:9">
      <c r="B640" s="55"/>
      <c r="C640" s="56"/>
      <c r="D640" s="56"/>
      <c r="E640" s="56"/>
      <c r="F640" s="56"/>
      <c r="G640" s="56"/>
      <c r="H640" s="56"/>
      <c r="I640" s="57"/>
    </row>
    <row r="641" spans="1:39">
      <c r="B641" s="38"/>
      <c r="C641" s="39"/>
      <c r="D641" s="207" t="s">
        <v>150</v>
      </c>
      <c r="E641" s="207"/>
      <c r="F641" s="207"/>
      <c r="G641" s="207"/>
      <c r="H641" s="207"/>
      <c r="I641" s="207"/>
    </row>
    <row r="642" spans="1:39" ht="15.75" thickBot="1">
      <c r="B642" s="42"/>
      <c r="C642" s="43"/>
      <c r="D642" s="43"/>
      <c r="E642" s="43"/>
      <c r="F642" s="43"/>
      <c r="G642" s="43"/>
      <c r="H642" s="43"/>
      <c r="I642" s="44"/>
    </row>
    <row r="643" spans="1:39" ht="15.75" thickBot="1">
      <c r="B643" s="68"/>
    </row>
    <row r="644" spans="1:39" ht="15.75" thickBot="1">
      <c r="B644" s="189" t="s">
        <v>78</v>
      </c>
      <c r="C644" s="190"/>
      <c r="D644" s="190"/>
      <c r="E644" s="190"/>
      <c r="F644" s="190"/>
      <c r="G644" s="190"/>
      <c r="H644" s="190"/>
      <c r="I644" s="190"/>
    </row>
    <row r="645" spans="1:39" ht="15.75" thickBot="1">
      <c r="B645" s="68"/>
    </row>
    <row r="646" spans="1:39" ht="45">
      <c r="B646" s="139" t="s">
        <v>25</v>
      </c>
      <c r="C646" s="137" t="s">
        <v>31</v>
      </c>
      <c r="D646" s="140" t="s">
        <v>12</v>
      </c>
      <c r="E646" s="140" t="s">
        <v>26</v>
      </c>
      <c r="F646" s="137" t="s">
        <v>27</v>
      </c>
      <c r="G646" s="137" t="s">
        <v>123</v>
      </c>
      <c r="H646" s="137" t="s">
        <v>202</v>
      </c>
      <c r="I646" s="137" t="s">
        <v>41</v>
      </c>
    </row>
    <row r="647" spans="1:39">
      <c r="B647" s="28" t="s">
        <v>29</v>
      </c>
      <c r="C647" s="21">
        <v>40938</v>
      </c>
      <c r="D647" s="108" t="s">
        <v>103</v>
      </c>
      <c r="E647" s="16" t="s">
        <v>34</v>
      </c>
      <c r="F647" s="49">
        <v>29876.27</v>
      </c>
      <c r="G647" s="45" t="e">
        <f>F647/(1+#REF!)</f>
        <v>#REF!</v>
      </c>
      <c r="H647" s="16">
        <v>220</v>
      </c>
      <c r="I647" s="77" t="e">
        <f>G647/H647</f>
        <v>#REF!</v>
      </c>
    </row>
    <row r="648" spans="1:39">
      <c r="B648" s="28" t="s">
        <v>30</v>
      </c>
      <c r="C648" s="21">
        <v>40807</v>
      </c>
      <c r="D648" s="53" t="s">
        <v>83</v>
      </c>
      <c r="E648" s="16" t="s">
        <v>34</v>
      </c>
      <c r="F648" s="49">
        <v>4025.23</v>
      </c>
      <c r="G648" s="45" t="e">
        <f>F648/(1+#REF!)</f>
        <v>#REF!</v>
      </c>
      <c r="H648" s="16">
        <v>220</v>
      </c>
      <c r="I648" s="77" t="e">
        <f t="shared" ref="I648:I649" si="52">G648/H648</f>
        <v>#REF!</v>
      </c>
    </row>
    <row r="649" spans="1:39">
      <c r="B649" s="28" t="s">
        <v>36</v>
      </c>
      <c r="C649" s="21">
        <v>40931</v>
      </c>
      <c r="D649" s="89" t="s">
        <v>50</v>
      </c>
      <c r="E649" s="16" t="s">
        <v>34</v>
      </c>
      <c r="F649" s="49">
        <v>6492.93</v>
      </c>
      <c r="G649" s="45" t="e">
        <f>F649/(1+#REF!)</f>
        <v>#REF!</v>
      </c>
      <c r="H649" s="16">
        <v>220</v>
      </c>
      <c r="I649" s="77" t="e">
        <f t="shared" si="52"/>
        <v>#REF!</v>
      </c>
    </row>
    <row r="650" spans="1:39">
      <c r="B650" s="28"/>
      <c r="C650" s="21"/>
      <c r="D650" s="53"/>
      <c r="E650" s="53"/>
      <c r="F650" s="16"/>
      <c r="G650" s="49"/>
      <c r="H650" s="45"/>
      <c r="I650" s="16"/>
    </row>
    <row r="651" spans="1:39">
      <c r="B651" s="28"/>
      <c r="C651" s="21"/>
      <c r="D651" s="53"/>
      <c r="E651" s="53"/>
      <c r="F651" s="16"/>
      <c r="G651" s="49"/>
      <c r="H651" s="191" t="s">
        <v>77</v>
      </c>
      <c r="I651" s="192"/>
    </row>
    <row r="652" spans="1:39" ht="15.75" thickBot="1">
      <c r="B652" s="29"/>
      <c r="C652" s="51"/>
      <c r="D652" s="76"/>
      <c r="E652" s="76"/>
      <c r="F652" s="78"/>
      <c r="G652" s="52"/>
      <c r="H652" s="193"/>
      <c r="I652" s="194"/>
    </row>
    <row r="654" spans="1:39" s="113" customFormat="1" ht="8.25" customHeight="1">
      <c r="A654"/>
      <c r="B654" s="133"/>
      <c r="C654" s="133"/>
      <c r="D654" s="133"/>
      <c r="E654" s="133"/>
      <c r="F654" s="133"/>
      <c r="G654" s="133"/>
      <c r="H654" s="133"/>
      <c r="I654" s="13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</row>
    <row r="655" spans="1:39" ht="15.75" thickBot="1"/>
    <row r="656" spans="1:39" ht="33.950000000000003" customHeight="1">
      <c r="B656" s="208" t="s">
        <v>176</v>
      </c>
      <c r="C656" s="209"/>
      <c r="D656" s="209"/>
      <c r="E656" s="209"/>
      <c r="F656" s="209"/>
      <c r="G656" s="209"/>
      <c r="H656" s="209"/>
      <c r="I656" s="209"/>
    </row>
    <row r="657" spans="2:9" ht="15.75" thickBot="1">
      <c r="B657" s="204" t="s">
        <v>76</v>
      </c>
      <c r="C657" s="205"/>
      <c r="D657" s="205"/>
      <c r="E657" s="205"/>
      <c r="F657" s="205"/>
      <c r="G657" s="205"/>
      <c r="H657" s="205"/>
      <c r="I657" s="205"/>
    </row>
    <row r="658" spans="2:9" ht="15.75" thickBot="1">
      <c r="B658" s="35"/>
      <c r="C658" s="36"/>
      <c r="D658" s="36"/>
      <c r="E658" s="36"/>
      <c r="F658" s="36"/>
      <c r="G658" s="36"/>
      <c r="H658" s="36"/>
      <c r="I658" s="36"/>
    </row>
    <row r="659" spans="2:9" ht="15.75" thickBot="1">
      <c r="B659" s="195" t="s">
        <v>17</v>
      </c>
      <c r="C659" s="196"/>
      <c r="D659" s="206" t="s">
        <v>66</v>
      </c>
      <c r="E659" s="206"/>
      <c r="F659" s="206"/>
      <c r="G659" s="206"/>
      <c r="H659" s="206"/>
      <c r="I659" s="206"/>
    </row>
    <row r="660" spans="2:9" ht="15.75" thickBot="1">
      <c r="B660" s="13"/>
      <c r="C660" s="10"/>
      <c r="D660" s="10"/>
      <c r="E660" s="10"/>
      <c r="F660" s="10"/>
      <c r="G660" s="10"/>
      <c r="H660" s="10"/>
      <c r="I660" s="34"/>
    </row>
    <row r="661" spans="2:9" ht="30">
      <c r="B661" s="201" t="s">
        <v>23</v>
      </c>
      <c r="C661" s="202"/>
      <c r="D661" s="137" t="s">
        <v>6</v>
      </c>
      <c r="E661" s="137" t="s">
        <v>38</v>
      </c>
      <c r="F661" s="137" t="s">
        <v>125</v>
      </c>
      <c r="G661" s="137" t="s">
        <v>111</v>
      </c>
      <c r="H661" s="137" t="s">
        <v>117</v>
      </c>
      <c r="I661" s="137" t="s">
        <v>15</v>
      </c>
    </row>
    <row r="662" spans="2:9">
      <c r="B662" s="46" t="s">
        <v>8</v>
      </c>
      <c r="C662" s="21">
        <f t="shared" ref="C662:D664" si="53">C691</f>
        <v>40938</v>
      </c>
      <c r="D662" s="108" t="str">
        <f t="shared" si="53"/>
        <v>Engenheiro Civil Senior (44 horas)</v>
      </c>
      <c r="E662" s="70" t="s">
        <v>34</v>
      </c>
      <c r="F662" s="101">
        <f>'Quantitativo de MDO'!E133</f>
        <v>3.4999999999999997E-5</v>
      </c>
      <c r="G662" s="45" t="e">
        <f>#REF!</f>
        <v>#REF!</v>
      </c>
      <c r="H662" s="45" t="e">
        <f>F662*G662</f>
        <v>#REF!</v>
      </c>
      <c r="I662" s="81">
        <f>'Cálculo do fator "K"'!$M$23</f>
        <v>2.1865000000000001</v>
      </c>
    </row>
    <row r="663" spans="2:9">
      <c r="B663" s="46" t="s">
        <v>9</v>
      </c>
      <c r="C663" s="21">
        <f t="shared" si="53"/>
        <v>40807</v>
      </c>
      <c r="D663" s="53" t="str">
        <f t="shared" si="53"/>
        <v>Desenhista Projetista (44 horas)</v>
      </c>
      <c r="E663" s="70" t="s">
        <v>34</v>
      </c>
      <c r="F663" s="101">
        <f>'Quantitativo de MDO'!E134</f>
        <v>1.7499999999999998E-5</v>
      </c>
      <c r="G663" s="45" t="e">
        <f>#REF!</f>
        <v>#REF!</v>
      </c>
      <c r="H663" s="45" t="e">
        <f t="shared" ref="H663:H664" si="54">F663*G663</f>
        <v>#REF!</v>
      </c>
      <c r="I663" s="81">
        <f t="shared" ref="I663:I664" si="55">I662</f>
        <v>2.1865000000000001</v>
      </c>
    </row>
    <row r="664" spans="2:9" ht="15.75" thickBot="1">
      <c r="B664" s="73" t="s">
        <v>10</v>
      </c>
      <c r="C664" s="51">
        <f t="shared" si="53"/>
        <v>40931</v>
      </c>
      <c r="D664" s="76" t="str">
        <f t="shared" si="53"/>
        <v>Auxiliar Técnico/Assistente de Engenharia (44 horas)</v>
      </c>
      <c r="E664" s="105" t="s">
        <v>34</v>
      </c>
      <c r="F664" s="106">
        <f>'Quantitativo de MDO'!E135</f>
        <v>8.7499999999999992E-6</v>
      </c>
      <c r="G664" s="75" t="e">
        <f>#REF!</f>
        <v>#REF!</v>
      </c>
      <c r="H664" s="75" t="e">
        <f t="shared" si="54"/>
        <v>#REF!</v>
      </c>
      <c r="I664" s="99">
        <f t="shared" si="55"/>
        <v>2.1865000000000001</v>
      </c>
    </row>
    <row r="665" spans="2:9" ht="15.75" thickBot="1">
      <c r="B665" s="13"/>
    </row>
    <row r="666" spans="2:9" ht="15.75" thickBot="1">
      <c r="B666" s="199" t="s">
        <v>21</v>
      </c>
      <c r="C666" s="200"/>
      <c r="D666" s="200"/>
      <c r="E666" s="200"/>
      <c r="F666" s="200"/>
      <c r="G666" s="200"/>
      <c r="H666" s="200"/>
      <c r="I666" s="200"/>
    </row>
    <row r="667" spans="2:9" ht="15.75" thickBot="1">
      <c r="B667" s="20"/>
      <c r="C667" s="5"/>
      <c r="D667" s="5"/>
      <c r="E667" s="5"/>
      <c r="F667" s="5"/>
      <c r="G667" s="5"/>
      <c r="H667" s="5"/>
      <c r="I667" s="17"/>
    </row>
    <row r="668" spans="2:9" ht="15.75" thickBot="1">
      <c r="B668" s="195" t="s">
        <v>18</v>
      </c>
      <c r="C668" s="196"/>
      <c r="D668" s="203" t="s">
        <v>72</v>
      </c>
      <c r="E668" s="203"/>
      <c r="F668" s="203"/>
      <c r="G668" s="203"/>
      <c r="H668" s="203"/>
      <c r="I668" s="203"/>
    </row>
    <row r="669" spans="2:9" ht="15.75" thickBot="1">
      <c r="B669" s="13"/>
      <c r="C669" s="10"/>
      <c r="D669" s="10"/>
      <c r="E669" s="10"/>
      <c r="F669" s="10"/>
      <c r="G669" s="10"/>
      <c r="H669" s="10"/>
      <c r="I669" s="34"/>
    </row>
    <row r="670" spans="2:9" ht="30">
      <c r="B670" s="201" t="s">
        <v>23</v>
      </c>
      <c r="C670" s="202"/>
      <c r="D670" s="137" t="s">
        <v>6</v>
      </c>
      <c r="E670" s="137" t="s">
        <v>38</v>
      </c>
      <c r="F670" s="137" t="s">
        <v>125</v>
      </c>
      <c r="G670" s="137" t="s">
        <v>115</v>
      </c>
      <c r="H670" s="137" t="s">
        <v>117</v>
      </c>
      <c r="I670" s="137" t="s">
        <v>56</v>
      </c>
    </row>
    <row r="671" spans="2:9">
      <c r="B671" s="46" t="s">
        <v>71</v>
      </c>
      <c r="C671" s="21" t="s">
        <v>81</v>
      </c>
      <c r="D671" s="48" t="s">
        <v>43</v>
      </c>
      <c r="E671" s="21" t="s">
        <v>26</v>
      </c>
      <c r="F671" s="132">
        <v>2.0000000000000001E-4</v>
      </c>
      <c r="G671" s="49">
        <v>96.62</v>
      </c>
      <c r="H671" s="49">
        <f>F671*G671</f>
        <v>1.9324000000000001E-2</v>
      </c>
      <c r="I671" s="81">
        <f>'Cálculo do fator "K"'!$M$24</f>
        <v>1.1986000000000001</v>
      </c>
    </row>
    <row r="672" spans="2:9" ht="15.75" thickBot="1">
      <c r="B672" s="73"/>
      <c r="C672" s="51"/>
      <c r="D672" s="74"/>
      <c r="E672" s="74"/>
      <c r="F672" s="75"/>
      <c r="G672" s="75"/>
      <c r="H672" s="75"/>
      <c r="I672" s="47"/>
    </row>
    <row r="673" spans="2:9" ht="15.75" thickBot="1">
      <c r="B673" s="13"/>
    </row>
    <row r="674" spans="2:9" ht="15.75" thickBot="1">
      <c r="B674" s="199" t="s">
        <v>20</v>
      </c>
      <c r="C674" s="200"/>
      <c r="D674" s="200"/>
      <c r="E674" s="200"/>
      <c r="F674" s="200"/>
      <c r="G674" s="200"/>
      <c r="H674" s="200"/>
      <c r="I674" s="200"/>
    </row>
    <row r="675" spans="2:9" ht="15.75" thickBot="1">
      <c r="B675" s="13"/>
    </row>
    <row r="676" spans="2:9" ht="15.75" thickBot="1">
      <c r="B676" s="195" t="s">
        <v>19</v>
      </c>
      <c r="C676" s="196"/>
      <c r="D676" s="197" t="s">
        <v>40</v>
      </c>
      <c r="E676" s="198"/>
      <c r="F676" s="198"/>
      <c r="G676" s="198"/>
      <c r="H676" s="198"/>
      <c r="I676" s="198"/>
    </row>
    <row r="677" spans="2:9" ht="15.75" thickBot="1">
      <c r="B677" s="13"/>
      <c r="C677" s="10"/>
      <c r="D677" s="10"/>
      <c r="E677" s="10"/>
      <c r="F677" s="10"/>
      <c r="G677" s="10"/>
      <c r="H677" s="10"/>
      <c r="I677" s="34"/>
    </row>
    <row r="678" spans="2:9" ht="30">
      <c r="B678" s="139" t="s">
        <v>25</v>
      </c>
      <c r="C678" s="137" t="s">
        <v>24</v>
      </c>
      <c r="D678" s="137" t="s">
        <v>7</v>
      </c>
      <c r="E678" s="137" t="s">
        <v>38</v>
      </c>
      <c r="F678" s="137" t="s">
        <v>125</v>
      </c>
      <c r="G678" s="137" t="s">
        <v>115</v>
      </c>
      <c r="H678" s="137" t="s">
        <v>117</v>
      </c>
      <c r="I678" s="137" t="s">
        <v>56</v>
      </c>
    </row>
    <row r="679" spans="2:9">
      <c r="B679" s="28" t="s">
        <v>73</v>
      </c>
      <c r="C679" s="21" t="s">
        <v>45</v>
      </c>
      <c r="D679" s="48" t="s">
        <v>46</v>
      </c>
      <c r="E679" s="21" t="s">
        <v>26</v>
      </c>
      <c r="F679" s="132">
        <v>3.5E-4</v>
      </c>
      <c r="G679" s="49">
        <v>450</v>
      </c>
      <c r="H679" s="49">
        <f>F679*G679</f>
        <v>0.1575</v>
      </c>
      <c r="I679" s="81">
        <f>'Cálculo do fator "K"'!$M$24</f>
        <v>1.1986000000000001</v>
      </c>
    </row>
    <row r="680" spans="2:9" ht="15.75" thickBot="1">
      <c r="B680" s="29"/>
      <c r="C680" s="51"/>
      <c r="D680" s="50"/>
      <c r="E680" s="50"/>
      <c r="F680" s="51"/>
      <c r="G680" s="52"/>
      <c r="H680" s="52"/>
      <c r="I680" s="99"/>
    </row>
    <row r="681" spans="2:9" ht="15.75" thickBot="1">
      <c r="B681" s="68"/>
      <c r="H681" s="22"/>
    </row>
    <row r="682" spans="2:9" ht="15.75" thickBot="1">
      <c r="B682" s="199" t="s">
        <v>22</v>
      </c>
      <c r="C682" s="200"/>
      <c r="D682" s="200"/>
      <c r="E682" s="200"/>
      <c r="F682" s="200"/>
      <c r="G682" s="200"/>
      <c r="H682" s="200"/>
      <c r="I682" s="200"/>
    </row>
    <row r="683" spans="2:9" ht="15.75" thickBot="1">
      <c r="B683" s="71"/>
      <c r="C683" s="71"/>
      <c r="D683" s="71"/>
      <c r="E683" s="71"/>
      <c r="F683" s="71"/>
      <c r="G683" s="71"/>
      <c r="H683" s="71"/>
      <c r="I683" s="71"/>
    </row>
    <row r="684" spans="2:9">
      <c r="B684" s="55"/>
      <c r="C684" s="56"/>
      <c r="D684" s="56"/>
      <c r="E684" s="56"/>
      <c r="F684" s="56"/>
      <c r="G684" s="56"/>
      <c r="H684" s="56"/>
      <c r="I684" s="57"/>
    </row>
    <row r="685" spans="2:9">
      <c r="B685" s="38"/>
      <c r="C685" s="39"/>
      <c r="D685" s="207" t="s">
        <v>150</v>
      </c>
      <c r="E685" s="207"/>
      <c r="F685" s="207"/>
      <c r="G685" s="207"/>
      <c r="H685" s="207"/>
      <c r="I685" s="207"/>
    </row>
    <row r="686" spans="2:9" ht="15.75" thickBot="1">
      <c r="B686" s="42"/>
      <c r="C686" s="43"/>
      <c r="D686" s="43"/>
      <c r="E686" s="43"/>
      <c r="F686" s="43"/>
      <c r="G686" s="43"/>
      <c r="H686" s="43"/>
      <c r="I686" s="44"/>
    </row>
    <row r="687" spans="2:9" ht="15.75" thickBot="1">
      <c r="B687" s="68"/>
    </row>
    <row r="688" spans="2:9" ht="15.75" thickBot="1">
      <c r="B688" s="189" t="s">
        <v>78</v>
      </c>
      <c r="C688" s="190"/>
      <c r="D688" s="190"/>
      <c r="E688" s="190"/>
      <c r="F688" s="190"/>
      <c r="G688" s="190"/>
      <c r="H688" s="190"/>
      <c r="I688" s="190"/>
    </row>
    <row r="689" spans="1:39" ht="15.75" thickBot="1">
      <c r="B689" s="68"/>
    </row>
    <row r="690" spans="1:39" ht="45">
      <c r="B690" s="139" t="s">
        <v>25</v>
      </c>
      <c r="C690" s="137" t="s">
        <v>31</v>
      </c>
      <c r="D690" s="140" t="s">
        <v>12</v>
      </c>
      <c r="E690" s="140" t="s">
        <v>26</v>
      </c>
      <c r="F690" s="137" t="s">
        <v>168</v>
      </c>
      <c r="G690" s="137" t="s">
        <v>123</v>
      </c>
      <c r="H690" s="137" t="s">
        <v>202</v>
      </c>
      <c r="I690" s="137" t="s">
        <v>41</v>
      </c>
    </row>
    <row r="691" spans="1:39">
      <c r="B691" s="28" t="s">
        <v>29</v>
      </c>
      <c r="C691" s="21">
        <v>40938</v>
      </c>
      <c r="D691" s="108" t="s">
        <v>103</v>
      </c>
      <c r="E691" s="16" t="s">
        <v>34</v>
      </c>
      <c r="F691" s="49">
        <v>29876.27</v>
      </c>
      <c r="G691" s="45" t="e">
        <f>F691/(1+#REF!)</f>
        <v>#REF!</v>
      </c>
      <c r="H691" s="16">
        <v>220</v>
      </c>
      <c r="I691" s="77" t="e">
        <f>G691/H691</f>
        <v>#REF!</v>
      </c>
    </row>
    <row r="692" spans="1:39">
      <c r="B692" s="28" t="s">
        <v>30</v>
      </c>
      <c r="C692" s="21">
        <v>40807</v>
      </c>
      <c r="D692" s="53" t="s">
        <v>83</v>
      </c>
      <c r="E692" s="16" t="s">
        <v>34</v>
      </c>
      <c r="F692" s="49">
        <v>4025.23</v>
      </c>
      <c r="G692" s="45" t="e">
        <f>F692/(1+#REF!)</f>
        <v>#REF!</v>
      </c>
      <c r="H692" s="16">
        <v>220</v>
      </c>
      <c r="I692" s="77" t="e">
        <f t="shared" ref="I692:I693" si="56">G692/H692</f>
        <v>#REF!</v>
      </c>
    </row>
    <row r="693" spans="1:39">
      <c r="B693" s="28" t="s">
        <v>36</v>
      </c>
      <c r="C693" s="21">
        <v>40931</v>
      </c>
      <c r="D693" s="89" t="s">
        <v>50</v>
      </c>
      <c r="E693" s="16" t="s">
        <v>34</v>
      </c>
      <c r="F693" s="49">
        <v>6492.93</v>
      </c>
      <c r="G693" s="45" t="e">
        <f>F693/(1+#REF!)</f>
        <v>#REF!</v>
      </c>
      <c r="H693" s="16">
        <v>220</v>
      </c>
      <c r="I693" s="77" t="e">
        <f t="shared" si="56"/>
        <v>#REF!</v>
      </c>
    </row>
    <row r="694" spans="1:39">
      <c r="B694" s="28"/>
      <c r="C694" s="21"/>
      <c r="D694" s="53"/>
      <c r="E694" s="53"/>
      <c r="F694" s="16"/>
      <c r="G694" s="49"/>
      <c r="H694" s="45"/>
      <c r="I694" s="16"/>
    </row>
    <row r="695" spans="1:39">
      <c r="B695" s="28"/>
      <c r="C695" s="21"/>
      <c r="D695" s="53"/>
      <c r="E695" s="53"/>
      <c r="F695" s="16"/>
      <c r="G695" s="49"/>
      <c r="H695" s="191" t="s">
        <v>77</v>
      </c>
      <c r="I695" s="192"/>
    </row>
    <row r="696" spans="1:39" ht="15.75" thickBot="1">
      <c r="B696" s="29"/>
      <c r="C696" s="51"/>
      <c r="D696" s="76"/>
      <c r="E696" s="76"/>
      <c r="F696" s="78"/>
      <c r="G696" s="52"/>
      <c r="H696" s="193"/>
      <c r="I696" s="194"/>
    </row>
    <row r="698" spans="1:39" s="113" customFormat="1" ht="8.25" customHeight="1">
      <c r="A698"/>
      <c r="B698" s="133"/>
      <c r="C698" s="133"/>
      <c r="D698" s="133"/>
      <c r="E698" s="133"/>
      <c r="F698" s="133"/>
      <c r="G698" s="133"/>
      <c r="H698" s="133"/>
      <c r="I698" s="134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</row>
    <row r="699" spans="1:39" ht="15.75" thickBot="1"/>
    <row r="700" spans="1:39" ht="15.75">
      <c r="B700" s="208" t="s">
        <v>177</v>
      </c>
      <c r="C700" s="209"/>
      <c r="D700" s="209"/>
      <c r="E700" s="209"/>
      <c r="F700" s="209"/>
      <c r="G700" s="209"/>
      <c r="H700" s="209"/>
      <c r="I700" s="209"/>
    </row>
    <row r="701" spans="1:39" ht="15.75" thickBot="1">
      <c r="B701" s="204" t="s">
        <v>76</v>
      </c>
      <c r="C701" s="205"/>
      <c r="D701" s="205"/>
      <c r="E701" s="205"/>
      <c r="F701" s="205"/>
      <c r="G701" s="205"/>
      <c r="H701" s="205"/>
      <c r="I701" s="205"/>
    </row>
    <row r="702" spans="1:39" ht="15.75" thickBot="1">
      <c r="B702" s="35"/>
      <c r="C702" s="36"/>
      <c r="D702" s="36"/>
      <c r="E702" s="36"/>
      <c r="F702" s="36"/>
      <c r="G702" s="36"/>
      <c r="H702" s="36"/>
      <c r="I702" s="36"/>
    </row>
    <row r="703" spans="1:39" ht="15.75" thickBot="1">
      <c r="B703" s="195" t="s">
        <v>17</v>
      </c>
      <c r="C703" s="196"/>
      <c r="D703" s="206" t="s">
        <v>66</v>
      </c>
      <c r="E703" s="206"/>
      <c r="F703" s="206"/>
      <c r="G703" s="206"/>
      <c r="H703" s="206"/>
      <c r="I703" s="206"/>
    </row>
    <row r="704" spans="1:39" ht="15.75" thickBot="1">
      <c r="B704" s="13"/>
      <c r="C704" s="10"/>
      <c r="D704" s="10"/>
      <c r="E704" s="10"/>
      <c r="F704" s="10"/>
      <c r="G704" s="10"/>
      <c r="H704" s="10"/>
      <c r="I704" s="34"/>
    </row>
    <row r="705" spans="2:9" ht="30">
      <c r="B705" s="201" t="s">
        <v>23</v>
      </c>
      <c r="C705" s="202"/>
      <c r="D705" s="137" t="s">
        <v>6</v>
      </c>
      <c r="E705" s="137" t="s">
        <v>38</v>
      </c>
      <c r="F705" s="137" t="s">
        <v>125</v>
      </c>
      <c r="G705" s="137" t="s">
        <v>111</v>
      </c>
      <c r="H705" s="137" t="s">
        <v>117</v>
      </c>
      <c r="I705" s="137" t="s">
        <v>15</v>
      </c>
    </row>
    <row r="706" spans="2:9">
      <c r="B706" s="46" t="s">
        <v>8</v>
      </c>
      <c r="C706" s="21">
        <f t="shared" ref="C706:D708" si="57">C735</f>
        <v>40938</v>
      </c>
      <c r="D706" s="108" t="str">
        <f t="shared" si="57"/>
        <v>Engenheiro Mecânico Senior (44 horas)</v>
      </c>
      <c r="E706" s="70" t="s">
        <v>34</v>
      </c>
      <c r="F706" s="101">
        <f>'Quantitativo de MDO'!E142</f>
        <v>6.9999999999999994E-5</v>
      </c>
      <c r="G706" s="45" t="e">
        <f>#REF!</f>
        <v>#REF!</v>
      </c>
      <c r="H706" s="45" t="e">
        <f>F706*G706</f>
        <v>#REF!</v>
      </c>
      <c r="I706" s="81">
        <f>'Cálculo do fator "K"'!$M$23</f>
        <v>2.1865000000000001</v>
      </c>
    </row>
    <row r="707" spans="2:9">
      <c r="B707" s="46" t="s">
        <v>9</v>
      </c>
      <c r="C707" s="21">
        <f t="shared" si="57"/>
        <v>40807</v>
      </c>
      <c r="D707" s="53" t="str">
        <f t="shared" si="57"/>
        <v>Desenhista Projetista (44 horas)</v>
      </c>
      <c r="E707" s="70" t="s">
        <v>34</v>
      </c>
      <c r="F707" s="101">
        <f>'Quantitativo de MDO'!E143</f>
        <v>3.4999999999999997E-5</v>
      </c>
      <c r="G707" s="45" t="e">
        <f>#REF!</f>
        <v>#REF!</v>
      </c>
      <c r="H707" s="45" t="e">
        <f t="shared" ref="H707:H708" si="58">F707*G707</f>
        <v>#REF!</v>
      </c>
      <c r="I707" s="81">
        <f t="shared" ref="I707:I708" si="59">I706</f>
        <v>2.1865000000000001</v>
      </c>
    </row>
    <row r="708" spans="2:9" ht="15.75" thickBot="1">
      <c r="B708" s="73" t="s">
        <v>10</v>
      </c>
      <c r="C708" s="51">
        <f t="shared" si="57"/>
        <v>40931</v>
      </c>
      <c r="D708" s="76" t="str">
        <f t="shared" si="57"/>
        <v>Auxiliar Técnico/Assistente de Engenharia (44 horas)</v>
      </c>
      <c r="E708" s="105" t="s">
        <v>34</v>
      </c>
      <c r="F708" s="106">
        <f>'Quantitativo de MDO'!E144</f>
        <v>1.7499999999999998E-5</v>
      </c>
      <c r="G708" s="75" t="e">
        <f>#REF!</f>
        <v>#REF!</v>
      </c>
      <c r="H708" s="75" t="e">
        <f t="shared" si="58"/>
        <v>#REF!</v>
      </c>
      <c r="I708" s="99">
        <f t="shared" si="59"/>
        <v>2.1865000000000001</v>
      </c>
    </row>
    <row r="709" spans="2:9" ht="15.75" thickBot="1">
      <c r="B709" s="13"/>
    </row>
    <row r="710" spans="2:9" ht="15.75" thickBot="1">
      <c r="B710" s="199" t="s">
        <v>21</v>
      </c>
      <c r="C710" s="200"/>
      <c r="D710" s="200"/>
      <c r="E710" s="200"/>
      <c r="F710" s="200"/>
      <c r="G710" s="200"/>
      <c r="H710" s="200"/>
      <c r="I710" s="200"/>
    </row>
    <row r="711" spans="2:9" ht="15.75" thickBot="1">
      <c r="B711" s="20"/>
      <c r="C711" s="5"/>
      <c r="D711" s="5"/>
      <c r="E711" s="5"/>
      <c r="F711" s="5"/>
      <c r="G711" s="5"/>
      <c r="H711" s="5"/>
      <c r="I711" s="17"/>
    </row>
    <row r="712" spans="2:9" ht="15.75" thickBot="1">
      <c r="B712" s="195" t="s">
        <v>18</v>
      </c>
      <c r="C712" s="196"/>
      <c r="D712" s="203" t="s">
        <v>72</v>
      </c>
      <c r="E712" s="203"/>
      <c r="F712" s="203"/>
      <c r="G712" s="203"/>
      <c r="H712" s="203"/>
      <c r="I712" s="203"/>
    </row>
    <row r="713" spans="2:9" ht="15.75" thickBot="1">
      <c r="B713" s="13"/>
      <c r="C713" s="10"/>
      <c r="D713" s="10"/>
      <c r="E713" s="10"/>
      <c r="F713" s="10"/>
      <c r="G713" s="10"/>
      <c r="H713" s="10"/>
      <c r="I713" s="34"/>
    </row>
    <row r="714" spans="2:9" ht="30">
      <c r="B714" s="201" t="s">
        <v>23</v>
      </c>
      <c r="C714" s="202"/>
      <c r="D714" s="137" t="s">
        <v>6</v>
      </c>
      <c r="E714" s="137" t="s">
        <v>38</v>
      </c>
      <c r="F714" s="137" t="s">
        <v>125</v>
      </c>
      <c r="G714" s="137" t="s">
        <v>115</v>
      </c>
      <c r="H714" s="137" t="s">
        <v>117</v>
      </c>
      <c r="I714" s="137" t="s">
        <v>56</v>
      </c>
    </row>
    <row r="715" spans="2:9">
      <c r="B715" s="46" t="s">
        <v>71</v>
      </c>
      <c r="C715" s="21" t="s">
        <v>81</v>
      </c>
      <c r="D715" s="48" t="s">
        <v>43</v>
      </c>
      <c r="E715" s="21" t="s">
        <v>26</v>
      </c>
      <c r="F715" s="132">
        <v>2.0000000000000001E-4</v>
      </c>
      <c r="G715" s="49">
        <v>96.62</v>
      </c>
      <c r="H715" s="49">
        <f>F715*G715</f>
        <v>1.9324000000000001E-2</v>
      </c>
      <c r="I715" s="81">
        <f>'Cálculo do fator "K"'!$M$24</f>
        <v>1.1986000000000001</v>
      </c>
    </row>
    <row r="716" spans="2:9" ht="15.75" thickBot="1">
      <c r="B716" s="73"/>
      <c r="C716" s="51"/>
      <c r="D716" s="74"/>
      <c r="E716" s="74"/>
      <c r="F716" s="75"/>
      <c r="G716" s="75"/>
      <c r="H716" s="75"/>
      <c r="I716" s="47"/>
    </row>
    <row r="717" spans="2:9" ht="15.75" thickBot="1">
      <c r="B717" s="13"/>
    </row>
    <row r="718" spans="2:9" ht="15.75" thickBot="1">
      <c r="B718" s="199" t="s">
        <v>20</v>
      </c>
      <c r="C718" s="200"/>
      <c r="D718" s="200"/>
      <c r="E718" s="200"/>
      <c r="F718" s="200"/>
      <c r="G718" s="200"/>
      <c r="H718" s="200"/>
      <c r="I718" s="200"/>
    </row>
    <row r="719" spans="2:9" ht="15.75" thickBot="1">
      <c r="B719" s="13"/>
    </row>
    <row r="720" spans="2:9" ht="15.75" thickBot="1">
      <c r="B720" s="195" t="s">
        <v>19</v>
      </c>
      <c r="C720" s="196"/>
      <c r="D720" s="197" t="s">
        <v>40</v>
      </c>
      <c r="E720" s="198"/>
      <c r="F720" s="198"/>
      <c r="G720" s="198"/>
      <c r="H720" s="198"/>
      <c r="I720" s="198"/>
    </row>
    <row r="721" spans="2:9" ht="15.75" thickBot="1">
      <c r="B721" s="13"/>
      <c r="C721" s="10"/>
      <c r="D721" s="10"/>
      <c r="E721" s="10"/>
      <c r="F721" s="10"/>
      <c r="G721" s="10"/>
      <c r="H721" s="10"/>
      <c r="I721" s="34"/>
    </row>
    <row r="722" spans="2:9" ht="30">
      <c r="B722" s="139" t="s">
        <v>25</v>
      </c>
      <c r="C722" s="137" t="s">
        <v>24</v>
      </c>
      <c r="D722" s="137" t="s">
        <v>7</v>
      </c>
      <c r="E722" s="137" t="s">
        <v>38</v>
      </c>
      <c r="F722" s="137" t="s">
        <v>125</v>
      </c>
      <c r="G722" s="137" t="s">
        <v>115</v>
      </c>
      <c r="H722" s="137" t="s">
        <v>117</v>
      </c>
      <c r="I722" s="137" t="s">
        <v>56</v>
      </c>
    </row>
    <row r="723" spans="2:9">
      <c r="B723" s="28" t="s">
        <v>73</v>
      </c>
      <c r="C723" s="21" t="s">
        <v>45</v>
      </c>
      <c r="D723" s="48" t="s">
        <v>46</v>
      </c>
      <c r="E723" s="21" t="s">
        <v>26</v>
      </c>
      <c r="F723" s="132">
        <v>3.5E-4</v>
      </c>
      <c r="G723" s="49">
        <v>450</v>
      </c>
      <c r="H723" s="49">
        <f>F723*G723</f>
        <v>0.1575</v>
      </c>
      <c r="I723" s="81">
        <f>'Cálculo do fator "K"'!$M$24</f>
        <v>1.1986000000000001</v>
      </c>
    </row>
    <row r="724" spans="2:9" ht="15.75" thickBot="1">
      <c r="B724" s="29"/>
      <c r="C724" s="51"/>
      <c r="D724" s="50"/>
      <c r="E724" s="50"/>
      <c r="F724" s="51"/>
      <c r="G724" s="52"/>
      <c r="H724" s="52"/>
      <c r="I724" s="99"/>
    </row>
    <row r="725" spans="2:9" ht="15.75" thickBot="1">
      <c r="B725" s="68"/>
      <c r="H725" s="22"/>
    </row>
    <row r="726" spans="2:9" ht="15.75" thickBot="1">
      <c r="B726" s="199" t="s">
        <v>22</v>
      </c>
      <c r="C726" s="200"/>
      <c r="D726" s="200"/>
      <c r="E726" s="200"/>
      <c r="F726" s="200"/>
      <c r="G726" s="200"/>
      <c r="H726" s="200"/>
      <c r="I726" s="200"/>
    </row>
    <row r="727" spans="2:9" ht="15.75" thickBot="1">
      <c r="B727" s="71"/>
      <c r="C727" s="71"/>
      <c r="D727" s="71"/>
      <c r="E727" s="71"/>
      <c r="F727" s="71"/>
      <c r="G727" s="71"/>
      <c r="H727" s="71"/>
      <c r="I727" s="71"/>
    </row>
    <row r="728" spans="2:9">
      <c r="B728" s="55"/>
      <c r="C728" s="56"/>
      <c r="D728" s="56"/>
      <c r="E728" s="56"/>
      <c r="F728" s="56"/>
      <c r="G728" s="56"/>
      <c r="H728" s="56"/>
      <c r="I728" s="57"/>
    </row>
    <row r="729" spans="2:9">
      <c r="B729" s="38"/>
      <c r="C729" s="39"/>
      <c r="D729" s="207" t="s">
        <v>150</v>
      </c>
      <c r="E729" s="207"/>
      <c r="F729" s="207"/>
      <c r="G729" s="207"/>
      <c r="H729" s="207"/>
      <c r="I729" s="207"/>
    </row>
    <row r="730" spans="2:9" ht="15.75" thickBot="1">
      <c r="B730" s="42"/>
      <c r="C730" s="43"/>
      <c r="D730" s="43"/>
      <c r="E730" s="43"/>
      <c r="F730" s="43"/>
      <c r="G730" s="43"/>
      <c r="H730" s="43"/>
      <c r="I730" s="44"/>
    </row>
    <row r="731" spans="2:9" ht="15.75" thickBot="1">
      <c r="B731" s="68"/>
    </row>
    <row r="732" spans="2:9" ht="15.75" thickBot="1">
      <c r="B732" s="189" t="s">
        <v>78</v>
      </c>
      <c r="C732" s="190"/>
      <c r="D732" s="190"/>
      <c r="E732" s="190"/>
      <c r="F732" s="190"/>
      <c r="G732" s="190"/>
      <c r="H732" s="190"/>
      <c r="I732" s="190"/>
    </row>
    <row r="733" spans="2:9" ht="15.75" thickBot="1">
      <c r="B733" s="68"/>
    </row>
    <row r="734" spans="2:9" ht="45">
      <c r="B734" s="139" t="s">
        <v>25</v>
      </c>
      <c r="C734" s="137" t="s">
        <v>31</v>
      </c>
      <c r="D734" s="140" t="s">
        <v>12</v>
      </c>
      <c r="E734" s="140" t="s">
        <v>26</v>
      </c>
      <c r="F734" s="137" t="s">
        <v>27</v>
      </c>
      <c r="G734" s="137" t="s">
        <v>123</v>
      </c>
      <c r="H734" s="137" t="s">
        <v>202</v>
      </c>
      <c r="I734" s="137" t="s">
        <v>41</v>
      </c>
    </row>
    <row r="735" spans="2:9">
      <c r="B735" s="28" t="s">
        <v>29</v>
      </c>
      <c r="C735" s="21">
        <v>40938</v>
      </c>
      <c r="D735" s="108" t="s">
        <v>108</v>
      </c>
      <c r="E735" s="16" t="s">
        <v>34</v>
      </c>
      <c r="F735" s="49">
        <v>29876.27</v>
      </c>
      <c r="G735" s="45" t="e">
        <f>F735/(1+#REF!)</f>
        <v>#REF!</v>
      </c>
      <c r="H735" s="16">
        <v>220</v>
      </c>
      <c r="I735" s="77" t="e">
        <f>G735/H735</f>
        <v>#REF!</v>
      </c>
    </row>
    <row r="736" spans="2:9">
      <c r="B736" s="28" t="s">
        <v>30</v>
      </c>
      <c r="C736" s="21">
        <v>40807</v>
      </c>
      <c r="D736" s="53" t="s">
        <v>83</v>
      </c>
      <c r="E736" s="16" t="s">
        <v>34</v>
      </c>
      <c r="F736" s="49">
        <v>4025.23</v>
      </c>
      <c r="G736" s="45" t="e">
        <f>F736/(1+#REF!)</f>
        <v>#REF!</v>
      </c>
      <c r="H736" s="16">
        <v>220</v>
      </c>
      <c r="I736" s="77" t="e">
        <f t="shared" ref="I736:I737" si="60">G736/H736</f>
        <v>#REF!</v>
      </c>
    </row>
    <row r="737" spans="1:39">
      <c r="B737" s="28" t="s">
        <v>36</v>
      </c>
      <c r="C737" s="21">
        <v>40931</v>
      </c>
      <c r="D737" s="89" t="s">
        <v>50</v>
      </c>
      <c r="E737" s="16" t="s">
        <v>34</v>
      </c>
      <c r="F737" s="49">
        <v>6492.93</v>
      </c>
      <c r="G737" s="45" t="e">
        <f>F737/(1+#REF!)</f>
        <v>#REF!</v>
      </c>
      <c r="H737" s="16">
        <v>220</v>
      </c>
      <c r="I737" s="77" t="e">
        <f t="shared" si="60"/>
        <v>#REF!</v>
      </c>
    </row>
    <row r="738" spans="1:39">
      <c r="B738" s="28"/>
      <c r="C738" s="21"/>
      <c r="D738" s="53"/>
      <c r="E738" s="53"/>
      <c r="F738" s="16"/>
      <c r="G738" s="49"/>
      <c r="H738" s="45"/>
      <c r="I738" s="16"/>
    </row>
    <row r="739" spans="1:39">
      <c r="B739" s="28"/>
      <c r="C739" s="21"/>
      <c r="D739" s="53"/>
      <c r="E739" s="53"/>
      <c r="F739" s="16"/>
      <c r="G739" s="49"/>
      <c r="H739" s="191" t="s">
        <v>77</v>
      </c>
      <c r="I739" s="192"/>
    </row>
    <row r="740" spans="1:39" ht="15.75" thickBot="1">
      <c r="B740" s="29"/>
      <c r="C740" s="51"/>
      <c r="D740" s="76"/>
      <c r="E740" s="76"/>
      <c r="F740" s="78"/>
      <c r="G740" s="52"/>
      <c r="H740" s="193"/>
      <c r="I740" s="194"/>
    </row>
    <row r="742" spans="1:39" s="113" customFormat="1" ht="9.75" customHeight="1">
      <c r="A742"/>
      <c r="B742" s="133"/>
      <c r="C742" s="133"/>
      <c r="D742" s="133"/>
      <c r="E742" s="133"/>
      <c r="F742" s="133"/>
      <c r="G742" s="133"/>
      <c r="H742" s="133"/>
      <c r="I742" s="134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</row>
    <row r="743" spans="1:39" ht="15.75" thickBot="1"/>
    <row r="744" spans="1:39" ht="15.75">
      <c r="B744" s="208" t="s">
        <v>178</v>
      </c>
      <c r="C744" s="209"/>
      <c r="D744" s="209"/>
      <c r="E744" s="209"/>
      <c r="F744" s="209"/>
      <c r="G744" s="209"/>
      <c r="H744" s="209"/>
      <c r="I744" s="209"/>
    </row>
    <row r="745" spans="1:39" ht="15.75" thickBot="1">
      <c r="B745" s="204" t="s">
        <v>76</v>
      </c>
      <c r="C745" s="205"/>
      <c r="D745" s="205"/>
      <c r="E745" s="205"/>
      <c r="F745" s="205"/>
      <c r="G745" s="205"/>
      <c r="H745" s="205"/>
      <c r="I745" s="205"/>
    </row>
    <row r="746" spans="1:39" ht="15.75" thickBot="1">
      <c r="B746" s="35"/>
      <c r="C746" s="36"/>
      <c r="D746" s="36"/>
      <c r="E746" s="36"/>
      <c r="F746" s="36"/>
      <c r="G746" s="36"/>
      <c r="H746" s="36"/>
      <c r="I746" s="36"/>
    </row>
    <row r="747" spans="1:39" ht="15.75" thickBot="1">
      <c r="B747" s="195" t="s">
        <v>17</v>
      </c>
      <c r="C747" s="196"/>
      <c r="D747" s="206" t="s">
        <v>66</v>
      </c>
      <c r="E747" s="206"/>
      <c r="F747" s="206"/>
      <c r="G747" s="206"/>
      <c r="H747" s="206"/>
      <c r="I747" s="206"/>
    </row>
    <row r="748" spans="1:39" ht="15.75" thickBot="1">
      <c r="B748" s="13"/>
      <c r="C748" s="10"/>
      <c r="D748" s="10"/>
      <c r="E748" s="10"/>
      <c r="F748" s="10"/>
      <c r="G748" s="10"/>
      <c r="H748" s="10"/>
      <c r="I748" s="34"/>
    </row>
    <row r="749" spans="1:39" ht="30">
      <c r="B749" s="201" t="s">
        <v>23</v>
      </c>
      <c r="C749" s="202"/>
      <c r="D749" s="137" t="s">
        <v>6</v>
      </c>
      <c r="E749" s="137" t="s">
        <v>38</v>
      </c>
      <c r="F749" s="137" t="s">
        <v>125</v>
      </c>
      <c r="G749" s="137" t="s">
        <v>111</v>
      </c>
      <c r="H749" s="137" t="s">
        <v>117</v>
      </c>
      <c r="I749" s="137" t="s">
        <v>15</v>
      </c>
    </row>
    <row r="750" spans="1:39">
      <c r="B750" s="46" t="s">
        <v>8</v>
      </c>
      <c r="C750" s="21">
        <f t="shared" ref="C750:D752" si="61">C779</f>
        <v>40817</v>
      </c>
      <c r="D750" s="108" t="str">
        <f t="shared" si="61"/>
        <v>Arquiteto Senior (44 horas)</v>
      </c>
      <c r="E750" s="70" t="s">
        <v>34</v>
      </c>
      <c r="F750" s="101">
        <f>'Quantitativo de MDO'!E151</f>
        <v>6.9999999999999994E-5</v>
      </c>
      <c r="G750" s="45" t="e">
        <f>#REF!</f>
        <v>#REF!</v>
      </c>
      <c r="H750" s="45" t="e">
        <f>F750*G750</f>
        <v>#REF!</v>
      </c>
      <c r="I750" s="81">
        <f>'Cálculo do fator "K"'!$M$23</f>
        <v>2.1865000000000001</v>
      </c>
    </row>
    <row r="751" spans="1:39">
      <c r="B751" s="46" t="s">
        <v>9</v>
      </c>
      <c r="C751" s="21">
        <f t="shared" si="61"/>
        <v>40807</v>
      </c>
      <c r="D751" s="53" t="str">
        <f t="shared" si="61"/>
        <v>Desenhista Projetista (44 horas)</v>
      </c>
      <c r="E751" s="70" t="s">
        <v>34</v>
      </c>
      <c r="F751" s="101">
        <f>'Quantitativo de MDO'!E152</f>
        <v>3.4999999999999997E-5</v>
      </c>
      <c r="G751" s="45" t="e">
        <f>#REF!</f>
        <v>#REF!</v>
      </c>
      <c r="H751" s="45" t="e">
        <f t="shared" ref="H751:H752" si="62">F751*G751</f>
        <v>#REF!</v>
      </c>
      <c r="I751" s="81">
        <f t="shared" ref="I751:I752" si="63">I750</f>
        <v>2.1865000000000001</v>
      </c>
    </row>
    <row r="752" spans="1:39" ht="15.75" thickBot="1">
      <c r="B752" s="73" t="s">
        <v>10</v>
      </c>
      <c r="C752" s="51">
        <f t="shared" si="61"/>
        <v>40931</v>
      </c>
      <c r="D752" s="76" t="str">
        <f t="shared" si="61"/>
        <v>Auxiliar Técnico/Assistente de Engenharia (44 horas)</v>
      </c>
      <c r="E752" s="105" t="s">
        <v>34</v>
      </c>
      <c r="F752" s="106">
        <f>'Quantitativo de MDO'!E153</f>
        <v>1.7499999999999998E-5</v>
      </c>
      <c r="G752" s="75" t="e">
        <f>#REF!</f>
        <v>#REF!</v>
      </c>
      <c r="H752" s="75" t="e">
        <f t="shared" si="62"/>
        <v>#REF!</v>
      </c>
      <c r="I752" s="99">
        <f t="shared" si="63"/>
        <v>2.1865000000000001</v>
      </c>
    </row>
    <row r="753" spans="2:9" ht="15.75" thickBot="1">
      <c r="B753" s="13"/>
    </row>
    <row r="754" spans="2:9" ht="15.75" thickBot="1">
      <c r="B754" s="199" t="s">
        <v>21</v>
      </c>
      <c r="C754" s="200"/>
      <c r="D754" s="200"/>
      <c r="E754" s="200"/>
      <c r="F754" s="200"/>
      <c r="G754" s="200"/>
      <c r="H754" s="200"/>
      <c r="I754" s="200"/>
    </row>
    <row r="755" spans="2:9" ht="15.75" thickBot="1">
      <c r="B755" s="20"/>
      <c r="C755" s="5"/>
      <c r="D755" s="5"/>
      <c r="E755" s="5"/>
      <c r="F755" s="5"/>
      <c r="G755" s="5"/>
      <c r="H755" s="5"/>
      <c r="I755" s="17"/>
    </row>
    <row r="756" spans="2:9" ht="15.75" thickBot="1">
      <c r="B756" s="195" t="s">
        <v>18</v>
      </c>
      <c r="C756" s="196"/>
      <c r="D756" s="203" t="s">
        <v>72</v>
      </c>
      <c r="E756" s="203"/>
      <c r="F756" s="203"/>
      <c r="G756" s="203"/>
      <c r="H756" s="203"/>
      <c r="I756" s="203"/>
    </row>
    <row r="757" spans="2:9" ht="15.75" thickBot="1">
      <c r="B757" s="13"/>
      <c r="C757" s="10"/>
      <c r="D757" s="10"/>
      <c r="E757" s="10"/>
      <c r="F757" s="10"/>
      <c r="G757" s="10"/>
      <c r="H757" s="10"/>
      <c r="I757" s="34"/>
    </row>
    <row r="758" spans="2:9" ht="30">
      <c r="B758" s="201" t="s">
        <v>23</v>
      </c>
      <c r="C758" s="202"/>
      <c r="D758" s="137" t="s">
        <v>6</v>
      </c>
      <c r="E758" s="137" t="s">
        <v>38</v>
      </c>
      <c r="F758" s="137" t="s">
        <v>125</v>
      </c>
      <c r="G758" s="137" t="s">
        <v>115</v>
      </c>
      <c r="H758" s="137" t="s">
        <v>117</v>
      </c>
      <c r="I758" s="137" t="s">
        <v>56</v>
      </c>
    </row>
    <row r="759" spans="2:9">
      <c r="B759" s="46" t="s">
        <v>71</v>
      </c>
      <c r="C759" s="21" t="s">
        <v>81</v>
      </c>
      <c r="D759" s="48" t="s">
        <v>43</v>
      </c>
      <c r="E759" s="21" t="s">
        <v>26</v>
      </c>
      <c r="F759" s="132">
        <v>2.0000000000000001E-4</v>
      </c>
      <c r="G759" s="49">
        <v>96.62</v>
      </c>
      <c r="H759" s="49">
        <f>F759*G759</f>
        <v>1.9324000000000001E-2</v>
      </c>
      <c r="I759" s="81">
        <f>'Cálculo do fator "K"'!$M$24</f>
        <v>1.1986000000000001</v>
      </c>
    </row>
    <row r="760" spans="2:9" ht="15.75" thickBot="1">
      <c r="B760" s="73"/>
      <c r="C760" s="51"/>
      <c r="D760" s="74"/>
      <c r="E760" s="74"/>
      <c r="F760" s="75"/>
      <c r="G760" s="75"/>
      <c r="H760" s="75"/>
      <c r="I760" s="47"/>
    </row>
    <row r="761" spans="2:9" ht="15.75" thickBot="1">
      <c r="B761" s="13"/>
    </row>
    <row r="762" spans="2:9" ht="15.75" thickBot="1">
      <c r="B762" s="199" t="s">
        <v>20</v>
      </c>
      <c r="C762" s="200"/>
      <c r="D762" s="200"/>
      <c r="E762" s="200"/>
      <c r="F762" s="200"/>
      <c r="G762" s="200"/>
      <c r="H762" s="200"/>
      <c r="I762" s="200"/>
    </row>
    <row r="763" spans="2:9" ht="15.75" thickBot="1">
      <c r="B763" s="13"/>
    </row>
    <row r="764" spans="2:9" ht="15.75" thickBot="1">
      <c r="B764" s="195" t="s">
        <v>19</v>
      </c>
      <c r="C764" s="196"/>
      <c r="D764" s="197" t="s">
        <v>40</v>
      </c>
      <c r="E764" s="198"/>
      <c r="F764" s="198"/>
      <c r="G764" s="198"/>
      <c r="H764" s="198"/>
      <c r="I764" s="198"/>
    </row>
    <row r="765" spans="2:9" ht="15.75" thickBot="1">
      <c r="B765" s="13"/>
      <c r="C765" s="10"/>
      <c r="D765" s="10"/>
      <c r="E765" s="10"/>
      <c r="F765" s="10"/>
      <c r="G765" s="10"/>
      <c r="H765" s="10"/>
      <c r="I765" s="34"/>
    </row>
    <row r="766" spans="2:9" ht="30">
      <c r="B766" s="139" t="s">
        <v>25</v>
      </c>
      <c r="C766" s="137" t="s">
        <v>24</v>
      </c>
      <c r="D766" s="137" t="s">
        <v>7</v>
      </c>
      <c r="E766" s="137" t="s">
        <v>38</v>
      </c>
      <c r="F766" s="137" t="s">
        <v>125</v>
      </c>
      <c r="G766" s="137" t="s">
        <v>115</v>
      </c>
      <c r="H766" s="137" t="s">
        <v>117</v>
      </c>
      <c r="I766" s="137" t="s">
        <v>56</v>
      </c>
    </row>
    <row r="767" spans="2:9">
      <c r="B767" s="28" t="s">
        <v>73</v>
      </c>
      <c r="C767" s="21" t="s">
        <v>45</v>
      </c>
      <c r="D767" s="48" t="s">
        <v>46</v>
      </c>
      <c r="E767" s="21" t="s">
        <v>26</v>
      </c>
      <c r="F767" s="132">
        <v>3.5E-4</v>
      </c>
      <c r="G767" s="49">
        <v>450</v>
      </c>
      <c r="H767" s="49">
        <f>F767*G767</f>
        <v>0.1575</v>
      </c>
      <c r="I767" s="81">
        <f>'Cálculo do fator "K"'!$M$24</f>
        <v>1.1986000000000001</v>
      </c>
    </row>
    <row r="768" spans="2:9" ht="15.75" thickBot="1">
      <c r="B768" s="29"/>
      <c r="C768" s="51"/>
      <c r="D768" s="50"/>
      <c r="E768" s="50"/>
      <c r="F768" s="51"/>
      <c r="G768" s="52"/>
      <c r="H768" s="52"/>
      <c r="I768" s="99"/>
    </row>
    <row r="769" spans="2:9" ht="15.75" thickBot="1">
      <c r="B769" s="68"/>
      <c r="H769" s="22"/>
    </row>
    <row r="770" spans="2:9" ht="15.75" thickBot="1">
      <c r="B770" s="199" t="s">
        <v>22</v>
      </c>
      <c r="C770" s="200"/>
      <c r="D770" s="200"/>
      <c r="E770" s="200"/>
      <c r="F770" s="200"/>
      <c r="G770" s="200"/>
      <c r="H770" s="200"/>
      <c r="I770" s="200"/>
    </row>
    <row r="771" spans="2:9" ht="15.75" thickBot="1">
      <c r="B771" s="71"/>
      <c r="C771" s="71"/>
      <c r="D771" s="71"/>
      <c r="E771" s="71"/>
      <c r="F771" s="71"/>
      <c r="G771" s="71"/>
      <c r="H771" s="71"/>
      <c r="I771" s="71"/>
    </row>
    <row r="772" spans="2:9">
      <c r="B772" s="55"/>
      <c r="C772" s="56"/>
      <c r="D772" s="56"/>
      <c r="E772" s="56"/>
      <c r="F772" s="56"/>
      <c r="G772" s="56"/>
      <c r="H772" s="56"/>
      <c r="I772" s="57"/>
    </row>
    <row r="773" spans="2:9">
      <c r="B773" s="38"/>
      <c r="C773" s="39"/>
      <c r="D773" s="207" t="s">
        <v>150</v>
      </c>
      <c r="E773" s="207"/>
      <c r="F773" s="207"/>
      <c r="G773" s="207"/>
      <c r="H773" s="207"/>
      <c r="I773" s="207"/>
    </row>
    <row r="774" spans="2:9" ht="15.75" thickBot="1">
      <c r="B774" s="42"/>
      <c r="C774" s="43"/>
      <c r="D774" s="43"/>
      <c r="E774" s="43"/>
      <c r="F774" s="43"/>
      <c r="G774" s="43"/>
      <c r="H774" s="43"/>
      <c r="I774" s="44"/>
    </row>
    <row r="775" spans="2:9" ht="15.75" thickBot="1">
      <c r="B775" s="68"/>
    </row>
    <row r="776" spans="2:9" ht="15.75" thickBot="1">
      <c r="B776" s="189" t="s">
        <v>78</v>
      </c>
      <c r="C776" s="190"/>
      <c r="D776" s="190"/>
      <c r="E776" s="190"/>
      <c r="F776" s="190"/>
      <c r="G776" s="190"/>
      <c r="H776" s="190"/>
      <c r="I776" s="190"/>
    </row>
    <row r="777" spans="2:9" ht="15.75" thickBot="1">
      <c r="B777" s="68"/>
    </row>
    <row r="778" spans="2:9" ht="45">
      <c r="B778" s="139" t="s">
        <v>25</v>
      </c>
      <c r="C778" s="137" t="s">
        <v>31</v>
      </c>
      <c r="D778" s="140" t="s">
        <v>12</v>
      </c>
      <c r="E778" s="140" t="s">
        <v>26</v>
      </c>
      <c r="F778" s="137" t="s">
        <v>27</v>
      </c>
      <c r="G778" s="137" t="s">
        <v>123</v>
      </c>
      <c r="H778" s="137" t="s">
        <v>202</v>
      </c>
      <c r="I778" s="137" t="s">
        <v>41</v>
      </c>
    </row>
    <row r="779" spans="2:9">
      <c r="B779" s="28" t="s">
        <v>29</v>
      </c>
      <c r="C779" s="112">
        <v>40817</v>
      </c>
      <c r="D779" s="108" t="s">
        <v>104</v>
      </c>
      <c r="E779" s="16" t="s">
        <v>34</v>
      </c>
      <c r="F779" s="49">
        <v>26363.65</v>
      </c>
      <c r="G779" s="45" t="e">
        <f>F779/(1+#REF!)</f>
        <v>#REF!</v>
      </c>
      <c r="H779" s="16">
        <v>220</v>
      </c>
      <c r="I779" s="77" t="e">
        <f>G779/H779</f>
        <v>#REF!</v>
      </c>
    </row>
    <row r="780" spans="2:9">
      <c r="B780" s="28" t="s">
        <v>30</v>
      </c>
      <c r="C780" s="21">
        <v>40807</v>
      </c>
      <c r="D780" s="53" t="s">
        <v>83</v>
      </c>
      <c r="E780" s="16" t="s">
        <v>34</v>
      </c>
      <c r="F780" s="49">
        <v>4025.23</v>
      </c>
      <c r="G780" s="45" t="e">
        <f>F780/(1+#REF!)</f>
        <v>#REF!</v>
      </c>
      <c r="H780" s="16">
        <v>220</v>
      </c>
      <c r="I780" s="77" t="e">
        <f t="shared" ref="I780:I781" si="64">G780/H780</f>
        <v>#REF!</v>
      </c>
    </row>
    <row r="781" spans="2:9">
      <c r="B781" s="28" t="s">
        <v>36</v>
      </c>
      <c r="C781" s="21">
        <v>40931</v>
      </c>
      <c r="D781" s="89" t="s">
        <v>50</v>
      </c>
      <c r="E781" s="16" t="s">
        <v>34</v>
      </c>
      <c r="F781" s="49">
        <v>6492.93</v>
      </c>
      <c r="G781" s="45" t="e">
        <f>F781/(1+#REF!)</f>
        <v>#REF!</v>
      </c>
      <c r="H781" s="16">
        <v>220</v>
      </c>
      <c r="I781" s="77" t="e">
        <f t="shared" si="64"/>
        <v>#REF!</v>
      </c>
    </row>
    <row r="782" spans="2:9">
      <c r="B782" s="28"/>
      <c r="C782" s="21"/>
      <c r="D782" s="53"/>
      <c r="E782" s="53"/>
      <c r="F782" s="16"/>
      <c r="G782" s="49"/>
      <c r="H782" s="45"/>
      <c r="I782" s="16"/>
    </row>
    <row r="783" spans="2:9">
      <c r="B783" s="28"/>
      <c r="C783" s="21"/>
      <c r="D783" s="53"/>
      <c r="E783" s="53"/>
      <c r="F783" s="16"/>
      <c r="G783" s="49"/>
      <c r="H783" s="191" t="s">
        <v>77</v>
      </c>
      <c r="I783" s="192"/>
    </row>
    <row r="784" spans="2:9" ht="15.75" thickBot="1">
      <c r="B784" s="29"/>
      <c r="C784" s="51"/>
      <c r="D784" s="76"/>
      <c r="E784" s="76"/>
      <c r="F784" s="78"/>
      <c r="G784" s="52"/>
      <c r="H784" s="193"/>
      <c r="I784" s="194"/>
    </row>
    <row r="786" spans="1:39" s="113" customFormat="1" ht="9.75" customHeight="1">
      <c r="A786"/>
      <c r="B786" s="133"/>
      <c r="C786" s="133"/>
      <c r="D786" s="133"/>
      <c r="E786" s="133"/>
      <c r="F786" s="133"/>
      <c r="G786" s="133"/>
      <c r="H786" s="133"/>
      <c r="I786" s="134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</row>
    <row r="787" spans="1:39" ht="15.75" thickBot="1"/>
    <row r="788" spans="1:39" ht="31.5" customHeight="1">
      <c r="B788" s="208" t="s">
        <v>181</v>
      </c>
      <c r="C788" s="209"/>
      <c r="D788" s="209"/>
      <c r="E788" s="209"/>
      <c r="F788" s="209"/>
      <c r="G788" s="209"/>
      <c r="H788" s="209"/>
      <c r="I788" s="209"/>
    </row>
    <row r="789" spans="1:39" ht="15.75" thickBot="1">
      <c r="B789" s="204" t="s">
        <v>76</v>
      </c>
      <c r="C789" s="205"/>
      <c r="D789" s="205"/>
      <c r="E789" s="205"/>
      <c r="F789" s="205"/>
      <c r="G789" s="205"/>
      <c r="H789" s="205"/>
      <c r="I789" s="205"/>
    </row>
    <row r="790" spans="1:39" ht="15.75" thickBot="1">
      <c r="B790" s="35"/>
      <c r="C790" s="36"/>
      <c r="D790" s="36"/>
      <c r="E790" s="36"/>
      <c r="F790" s="36"/>
      <c r="G790" s="36"/>
      <c r="H790" s="36"/>
      <c r="I790" s="36"/>
    </row>
    <row r="791" spans="1:39" ht="15.75" thickBot="1">
      <c r="B791" s="195" t="s">
        <v>17</v>
      </c>
      <c r="C791" s="196"/>
      <c r="D791" s="206" t="s">
        <v>66</v>
      </c>
      <c r="E791" s="206"/>
      <c r="F791" s="206"/>
      <c r="G791" s="206"/>
      <c r="H791" s="206"/>
      <c r="I791" s="206"/>
    </row>
    <row r="792" spans="1:39" ht="15.75" thickBot="1">
      <c r="B792" s="13"/>
      <c r="C792" s="10"/>
      <c r="D792" s="10"/>
      <c r="E792" s="10"/>
      <c r="F792" s="10"/>
      <c r="G792" s="10"/>
      <c r="H792" s="10"/>
      <c r="I792" s="34"/>
    </row>
    <row r="793" spans="1:39" ht="30">
      <c r="B793" s="201" t="s">
        <v>23</v>
      </c>
      <c r="C793" s="202"/>
      <c r="D793" s="137" t="s">
        <v>6</v>
      </c>
      <c r="E793" s="137" t="s">
        <v>38</v>
      </c>
      <c r="F793" s="137" t="s">
        <v>125</v>
      </c>
      <c r="G793" s="137" t="s">
        <v>111</v>
      </c>
      <c r="H793" s="137" t="s">
        <v>117</v>
      </c>
      <c r="I793" s="137" t="s">
        <v>15</v>
      </c>
    </row>
    <row r="794" spans="1:39">
      <c r="B794" s="46" t="s">
        <v>8</v>
      </c>
      <c r="C794" s="21">
        <f t="shared" ref="C794:D796" si="65">C823</f>
        <v>40939</v>
      </c>
      <c r="D794" s="108" t="str">
        <f t="shared" si="65"/>
        <v>Engenheiro Eletricista (44 horas)</v>
      </c>
      <c r="E794" s="70" t="s">
        <v>34</v>
      </c>
      <c r="F794" s="101">
        <f>'Quantitativo de MDO'!E160</f>
        <v>4.0000000000000003E-5</v>
      </c>
      <c r="G794" s="45" t="e">
        <f>#REF!</f>
        <v>#REF!</v>
      </c>
      <c r="H794" s="45" t="e">
        <f>F794*G794</f>
        <v>#REF!</v>
      </c>
      <c r="I794" s="81">
        <f>'Cálculo do fator "K"'!$M$23</f>
        <v>2.1865000000000001</v>
      </c>
    </row>
    <row r="795" spans="1:39">
      <c r="B795" s="46" t="s">
        <v>9</v>
      </c>
      <c r="C795" s="21">
        <f t="shared" si="65"/>
        <v>40807</v>
      </c>
      <c r="D795" s="53" t="str">
        <f t="shared" si="65"/>
        <v>Desenhista Projetista (44 horas)</v>
      </c>
      <c r="E795" s="70" t="s">
        <v>34</v>
      </c>
      <c r="F795" s="101">
        <f>'Quantitativo de MDO'!E161</f>
        <v>2.0000000000000002E-5</v>
      </c>
      <c r="G795" s="45" t="e">
        <f>#REF!</f>
        <v>#REF!</v>
      </c>
      <c r="H795" s="45" t="e">
        <f t="shared" ref="H795:H796" si="66">F795*G795</f>
        <v>#REF!</v>
      </c>
      <c r="I795" s="81">
        <f t="shared" ref="I795:I796" si="67">I794</f>
        <v>2.1865000000000001</v>
      </c>
    </row>
    <row r="796" spans="1:39" ht="15.75" thickBot="1">
      <c r="B796" s="73" t="s">
        <v>10</v>
      </c>
      <c r="C796" s="51">
        <f t="shared" si="65"/>
        <v>40931</v>
      </c>
      <c r="D796" s="76" t="str">
        <f t="shared" si="65"/>
        <v>Auxiliar Técnico/Assistente de Engenharia (44 horas)</v>
      </c>
      <c r="E796" s="105" t="s">
        <v>34</v>
      </c>
      <c r="F796" s="106">
        <f>'Quantitativo de MDO'!E162</f>
        <v>1.0000000000000001E-5</v>
      </c>
      <c r="G796" s="75" t="e">
        <f>#REF!</f>
        <v>#REF!</v>
      </c>
      <c r="H796" s="75" t="e">
        <f t="shared" si="66"/>
        <v>#REF!</v>
      </c>
      <c r="I796" s="99">
        <f t="shared" si="67"/>
        <v>2.1865000000000001</v>
      </c>
    </row>
    <row r="797" spans="1:39" ht="15.75" thickBot="1">
      <c r="B797" s="13"/>
    </row>
    <row r="798" spans="1:39" ht="15.75" thickBot="1">
      <c r="B798" s="199" t="s">
        <v>21</v>
      </c>
      <c r="C798" s="200"/>
      <c r="D798" s="200"/>
      <c r="E798" s="200"/>
      <c r="F798" s="200"/>
      <c r="G798" s="200"/>
      <c r="H798" s="200"/>
      <c r="I798" s="200"/>
    </row>
    <row r="799" spans="1:39" ht="15.75" thickBot="1">
      <c r="B799" s="20"/>
      <c r="C799" s="5"/>
      <c r="D799" s="5"/>
      <c r="E799" s="5"/>
      <c r="F799" s="5"/>
      <c r="G799" s="5"/>
      <c r="H799" s="5"/>
      <c r="I799" s="17"/>
    </row>
    <row r="800" spans="1:39" ht="15.75" thickBot="1">
      <c r="B800" s="195" t="s">
        <v>18</v>
      </c>
      <c r="C800" s="196"/>
      <c r="D800" s="203" t="s">
        <v>72</v>
      </c>
      <c r="E800" s="203"/>
      <c r="F800" s="203"/>
      <c r="G800" s="203"/>
      <c r="H800" s="203"/>
      <c r="I800" s="203"/>
    </row>
    <row r="801" spans="2:9" ht="15.75" thickBot="1">
      <c r="B801" s="13"/>
      <c r="C801" s="10"/>
      <c r="D801" s="10"/>
      <c r="E801" s="10"/>
      <c r="F801" s="10"/>
      <c r="G801" s="10"/>
      <c r="H801" s="10"/>
      <c r="I801" s="34"/>
    </row>
    <row r="802" spans="2:9" ht="30">
      <c r="B802" s="201" t="s">
        <v>23</v>
      </c>
      <c r="C802" s="202"/>
      <c r="D802" s="137" t="s">
        <v>6</v>
      </c>
      <c r="E802" s="137" t="s">
        <v>38</v>
      </c>
      <c r="F802" s="137" t="s">
        <v>125</v>
      </c>
      <c r="G802" s="137" t="s">
        <v>115</v>
      </c>
      <c r="H802" s="137" t="s">
        <v>117</v>
      </c>
      <c r="I802" s="137" t="s">
        <v>56</v>
      </c>
    </row>
    <row r="803" spans="2:9">
      <c r="B803" s="46" t="s">
        <v>71</v>
      </c>
      <c r="C803" s="21" t="s">
        <v>81</v>
      </c>
      <c r="D803" s="48" t="s">
        <v>43</v>
      </c>
      <c r="E803" s="21" t="s">
        <v>26</v>
      </c>
      <c r="F803" s="132">
        <v>2.0000000000000001E-4</v>
      </c>
      <c r="G803" s="49">
        <v>96.62</v>
      </c>
      <c r="H803" s="49">
        <f>F803*G803</f>
        <v>1.9324000000000001E-2</v>
      </c>
      <c r="I803" s="81">
        <f>'Cálculo do fator "K"'!$M$24</f>
        <v>1.1986000000000001</v>
      </c>
    </row>
    <row r="804" spans="2:9" ht="15.75" thickBot="1">
      <c r="B804" s="73"/>
      <c r="C804" s="51"/>
      <c r="D804" s="74"/>
      <c r="E804" s="74"/>
      <c r="F804" s="75"/>
      <c r="G804" s="75"/>
      <c r="H804" s="75"/>
      <c r="I804" s="47"/>
    </row>
    <row r="805" spans="2:9" ht="15.75" thickBot="1">
      <c r="B805" s="13"/>
    </row>
    <row r="806" spans="2:9" ht="15.75" thickBot="1">
      <c r="B806" s="199" t="s">
        <v>20</v>
      </c>
      <c r="C806" s="200"/>
      <c r="D806" s="200"/>
      <c r="E806" s="200"/>
      <c r="F806" s="200"/>
      <c r="G806" s="200"/>
      <c r="H806" s="200"/>
      <c r="I806" s="200"/>
    </row>
    <row r="807" spans="2:9" ht="15.75" thickBot="1">
      <c r="B807" s="13"/>
    </row>
    <row r="808" spans="2:9" ht="15.75" thickBot="1">
      <c r="B808" s="195" t="s">
        <v>19</v>
      </c>
      <c r="C808" s="196"/>
      <c r="D808" s="197" t="s">
        <v>40</v>
      </c>
      <c r="E808" s="198"/>
      <c r="F808" s="198"/>
      <c r="G808" s="198"/>
      <c r="H808" s="198"/>
      <c r="I808" s="198"/>
    </row>
    <row r="809" spans="2:9" ht="15.75" thickBot="1">
      <c r="B809" s="13"/>
      <c r="C809" s="10"/>
      <c r="D809" s="10"/>
      <c r="E809" s="10"/>
      <c r="F809" s="10"/>
      <c r="G809" s="10"/>
      <c r="H809" s="10"/>
      <c r="I809" s="34"/>
    </row>
    <row r="810" spans="2:9" ht="30">
      <c r="B810" s="139" t="s">
        <v>25</v>
      </c>
      <c r="C810" s="137" t="s">
        <v>24</v>
      </c>
      <c r="D810" s="137" t="s">
        <v>7</v>
      </c>
      <c r="E810" s="137" t="s">
        <v>38</v>
      </c>
      <c r="F810" s="137" t="s">
        <v>125</v>
      </c>
      <c r="G810" s="137" t="s">
        <v>115</v>
      </c>
      <c r="H810" s="137" t="s">
        <v>117</v>
      </c>
      <c r="I810" s="137" t="s">
        <v>56</v>
      </c>
    </row>
    <row r="811" spans="2:9">
      <c r="B811" s="28" t="s">
        <v>73</v>
      </c>
      <c r="C811" s="21" t="s">
        <v>45</v>
      </c>
      <c r="D811" s="48" t="s">
        <v>46</v>
      </c>
      <c r="E811" s="21" t="s">
        <v>26</v>
      </c>
      <c r="F811" s="132">
        <v>3.5E-4</v>
      </c>
      <c r="G811" s="49">
        <v>450</v>
      </c>
      <c r="H811" s="49">
        <f>F811*G811</f>
        <v>0.1575</v>
      </c>
      <c r="I811" s="81">
        <f>'Cálculo do fator "K"'!$M$24</f>
        <v>1.1986000000000001</v>
      </c>
    </row>
    <row r="812" spans="2:9" ht="15.75" thickBot="1">
      <c r="B812" s="29"/>
      <c r="C812" s="51"/>
      <c r="D812" s="50"/>
      <c r="E812" s="50"/>
      <c r="F812" s="51"/>
      <c r="G812" s="52"/>
      <c r="H812" s="52"/>
      <c r="I812" s="99"/>
    </row>
    <row r="813" spans="2:9" ht="15.75" thickBot="1">
      <c r="B813" s="68"/>
      <c r="H813" s="22"/>
    </row>
    <row r="814" spans="2:9" ht="15.75" thickBot="1">
      <c r="B814" s="199" t="s">
        <v>22</v>
      </c>
      <c r="C814" s="200"/>
      <c r="D814" s="200"/>
      <c r="E814" s="200"/>
      <c r="F814" s="200"/>
      <c r="G814" s="200"/>
      <c r="H814" s="200"/>
      <c r="I814" s="200"/>
    </row>
    <row r="815" spans="2:9" ht="15.75" thickBot="1">
      <c r="B815" s="71"/>
      <c r="C815" s="71"/>
      <c r="D815" s="71"/>
      <c r="E815" s="71"/>
      <c r="F815" s="71"/>
      <c r="G815" s="71"/>
      <c r="H815" s="71"/>
      <c r="I815" s="71"/>
    </row>
    <row r="816" spans="2:9">
      <c r="B816" s="55"/>
      <c r="C816" s="56"/>
      <c r="D816" s="56"/>
      <c r="E816" s="56"/>
      <c r="F816" s="56"/>
      <c r="G816" s="56"/>
      <c r="H816" s="56"/>
      <c r="I816" s="57"/>
    </row>
    <row r="817" spans="1:39">
      <c r="B817" s="38"/>
      <c r="C817" s="39"/>
      <c r="D817" s="207" t="s">
        <v>150</v>
      </c>
      <c r="E817" s="207"/>
      <c r="F817" s="207"/>
      <c r="G817" s="207"/>
      <c r="H817" s="207"/>
      <c r="I817" s="207"/>
    </row>
    <row r="818" spans="1:39" ht="15.75" thickBot="1">
      <c r="B818" s="42"/>
      <c r="C818" s="43"/>
      <c r="D818" s="43"/>
      <c r="E818" s="43"/>
      <c r="F818" s="43"/>
      <c r="G818" s="43"/>
      <c r="H818" s="43"/>
      <c r="I818" s="44"/>
    </row>
    <row r="819" spans="1:39" ht="15.75" thickBot="1">
      <c r="B819" s="68"/>
    </row>
    <row r="820" spans="1:39" ht="15.75" thickBot="1">
      <c r="B820" s="189" t="s">
        <v>78</v>
      </c>
      <c r="C820" s="190"/>
      <c r="D820" s="190"/>
      <c r="E820" s="190"/>
      <c r="F820" s="190"/>
      <c r="G820" s="190"/>
      <c r="H820" s="190"/>
      <c r="I820" s="190"/>
    </row>
    <row r="821" spans="1:39" ht="15.75" thickBot="1">
      <c r="B821" s="68"/>
    </row>
    <row r="822" spans="1:39" ht="45">
      <c r="B822" s="139" t="s">
        <v>25</v>
      </c>
      <c r="C822" s="137" t="s">
        <v>31</v>
      </c>
      <c r="D822" s="140" t="s">
        <v>12</v>
      </c>
      <c r="E822" s="140" t="s">
        <v>26</v>
      </c>
      <c r="F822" s="137" t="s">
        <v>27</v>
      </c>
      <c r="G822" s="137" t="s">
        <v>123</v>
      </c>
      <c r="H822" s="137" t="s">
        <v>202</v>
      </c>
      <c r="I822" s="137" t="s">
        <v>41</v>
      </c>
    </row>
    <row r="823" spans="1:39">
      <c r="B823" s="28" t="s">
        <v>29</v>
      </c>
      <c r="C823" s="21">
        <v>40939</v>
      </c>
      <c r="D823" s="108" t="s">
        <v>48</v>
      </c>
      <c r="E823" s="16" t="s">
        <v>34</v>
      </c>
      <c r="F823" s="49">
        <v>26981.74</v>
      </c>
      <c r="G823" s="45" t="e">
        <f>F823/(1+#REF!)</f>
        <v>#REF!</v>
      </c>
      <c r="H823" s="16">
        <v>220</v>
      </c>
      <c r="I823" s="77" t="e">
        <f>G823/H823</f>
        <v>#REF!</v>
      </c>
    </row>
    <row r="824" spans="1:39">
      <c r="B824" s="28" t="s">
        <v>30</v>
      </c>
      <c r="C824" s="21">
        <v>40807</v>
      </c>
      <c r="D824" s="53" t="s">
        <v>83</v>
      </c>
      <c r="E824" s="16" t="s">
        <v>34</v>
      </c>
      <c r="F824" s="49">
        <v>4025.23</v>
      </c>
      <c r="G824" s="45" t="e">
        <f>F824/(1+#REF!)</f>
        <v>#REF!</v>
      </c>
      <c r="H824" s="16">
        <v>220</v>
      </c>
      <c r="I824" s="77" t="e">
        <f t="shared" ref="I824:I825" si="68">G824/H824</f>
        <v>#REF!</v>
      </c>
    </row>
    <row r="825" spans="1:39">
      <c r="B825" s="28" t="s">
        <v>36</v>
      </c>
      <c r="C825" s="21">
        <v>40931</v>
      </c>
      <c r="D825" s="89" t="s">
        <v>50</v>
      </c>
      <c r="E825" s="16" t="s">
        <v>34</v>
      </c>
      <c r="F825" s="49">
        <v>6492.93</v>
      </c>
      <c r="G825" s="45" t="e">
        <f>F825/(1+#REF!)</f>
        <v>#REF!</v>
      </c>
      <c r="H825" s="16">
        <v>220</v>
      </c>
      <c r="I825" s="77" t="e">
        <f t="shared" si="68"/>
        <v>#REF!</v>
      </c>
    </row>
    <row r="826" spans="1:39">
      <c r="B826" s="28"/>
      <c r="C826" s="21"/>
      <c r="D826" s="53"/>
      <c r="E826" s="53"/>
      <c r="F826" s="16"/>
      <c r="G826" s="49"/>
      <c r="H826" s="45"/>
      <c r="I826" s="16"/>
    </row>
    <row r="827" spans="1:39">
      <c r="B827" s="28"/>
      <c r="C827" s="21"/>
      <c r="D827" s="53"/>
      <c r="E827" s="53"/>
      <c r="F827" s="16"/>
      <c r="G827" s="49"/>
      <c r="H827" s="191" t="s">
        <v>77</v>
      </c>
      <c r="I827" s="192"/>
    </row>
    <row r="828" spans="1:39" ht="15.75" thickBot="1">
      <c r="B828" s="29"/>
      <c r="C828" s="51"/>
      <c r="D828" s="76"/>
      <c r="E828" s="76"/>
      <c r="F828" s="78"/>
      <c r="G828" s="52"/>
      <c r="H828" s="193"/>
      <c r="I828" s="194"/>
    </row>
    <row r="830" spans="1:39" s="113" customFormat="1" ht="10.5" customHeight="1">
      <c r="A830"/>
      <c r="B830" s="133"/>
      <c r="C830" s="133"/>
      <c r="D830" s="133"/>
      <c r="E830" s="133"/>
      <c r="F830" s="133"/>
      <c r="G830" s="133"/>
      <c r="H830" s="133"/>
      <c r="I830" s="134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</row>
    <row r="831" spans="1:39" ht="15.75" thickBot="1"/>
    <row r="832" spans="1:39" ht="15.75">
      <c r="B832" s="210" t="s">
        <v>184</v>
      </c>
      <c r="C832" s="211"/>
      <c r="D832" s="211"/>
      <c r="E832" s="211"/>
      <c r="F832" s="211"/>
      <c r="G832" s="211"/>
      <c r="H832" s="211"/>
      <c r="I832" s="211"/>
    </row>
    <row r="833" spans="2:9" ht="15.75" thickBot="1">
      <c r="B833" s="204" t="s">
        <v>76</v>
      </c>
      <c r="C833" s="205"/>
      <c r="D833" s="205"/>
      <c r="E833" s="205"/>
      <c r="F833" s="205"/>
      <c r="G833" s="205"/>
      <c r="H833" s="205"/>
      <c r="I833" s="205"/>
    </row>
    <row r="834" spans="2:9" ht="15.75" thickBot="1">
      <c r="B834" s="35"/>
      <c r="C834" s="36"/>
      <c r="D834" s="36"/>
      <c r="E834" s="36"/>
      <c r="F834" s="36"/>
      <c r="G834" s="36"/>
      <c r="H834" s="36"/>
      <c r="I834" s="36"/>
    </row>
    <row r="835" spans="2:9" ht="15.75" thickBot="1">
      <c r="B835" s="195" t="s">
        <v>17</v>
      </c>
      <c r="C835" s="196"/>
      <c r="D835" s="206" t="s">
        <v>66</v>
      </c>
      <c r="E835" s="206"/>
      <c r="F835" s="206"/>
      <c r="G835" s="206"/>
      <c r="H835" s="206"/>
      <c r="I835" s="206"/>
    </row>
    <row r="836" spans="2:9" ht="15.75" thickBot="1">
      <c r="B836" s="13"/>
      <c r="C836" s="10"/>
      <c r="D836" s="10"/>
      <c r="E836" s="10"/>
      <c r="F836" s="10"/>
      <c r="G836" s="10"/>
      <c r="H836" s="10"/>
      <c r="I836" s="34"/>
    </row>
    <row r="837" spans="2:9" ht="30">
      <c r="B837" s="201" t="s">
        <v>23</v>
      </c>
      <c r="C837" s="202"/>
      <c r="D837" s="137" t="s">
        <v>6</v>
      </c>
      <c r="E837" s="137" t="s">
        <v>38</v>
      </c>
      <c r="F837" s="137" t="s">
        <v>125</v>
      </c>
      <c r="G837" s="137" t="s">
        <v>111</v>
      </c>
      <c r="H837" s="137" t="s">
        <v>117</v>
      </c>
      <c r="I837" s="137" t="s">
        <v>15</v>
      </c>
    </row>
    <row r="838" spans="2:9">
      <c r="B838" s="46" t="s">
        <v>8</v>
      </c>
      <c r="C838" s="21">
        <f t="shared" ref="C838:D840" si="69">C867</f>
        <v>40938</v>
      </c>
      <c r="D838" s="108" t="str">
        <f t="shared" si="69"/>
        <v>Engenheiro Civil Senior (44 horas)</v>
      </c>
      <c r="E838" s="70" t="s">
        <v>34</v>
      </c>
      <c r="F838" s="101">
        <f>'Quantitativo de MDO'!E169</f>
        <v>2.7500000000000001E-5</v>
      </c>
      <c r="G838" s="45" t="e">
        <f>#REF!</f>
        <v>#REF!</v>
      </c>
      <c r="H838" s="45" t="e">
        <f>F838*G838</f>
        <v>#REF!</v>
      </c>
      <c r="I838" s="81">
        <f>'Cálculo do fator "K"'!$M$23</f>
        <v>2.1865000000000001</v>
      </c>
    </row>
    <row r="839" spans="2:9">
      <c r="B839" s="46" t="s">
        <v>9</v>
      </c>
      <c r="C839" s="21">
        <f t="shared" si="69"/>
        <v>40807</v>
      </c>
      <c r="D839" s="53" t="str">
        <f t="shared" si="69"/>
        <v>Desenhista Projetista (44 horas)</v>
      </c>
      <c r="E839" s="70" t="s">
        <v>34</v>
      </c>
      <c r="F839" s="101">
        <f>'Quantitativo de MDO'!E170</f>
        <v>1.375E-5</v>
      </c>
      <c r="G839" s="45" t="e">
        <f>#REF!</f>
        <v>#REF!</v>
      </c>
      <c r="H839" s="45" t="e">
        <f t="shared" ref="H839:H840" si="70">F839*G839</f>
        <v>#REF!</v>
      </c>
      <c r="I839" s="81">
        <f t="shared" ref="I839:I840" si="71">I838</f>
        <v>2.1865000000000001</v>
      </c>
    </row>
    <row r="840" spans="2:9" ht="15.75" thickBot="1">
      <c r="B840" s="73" t="s">
        <v>10</v>
      </c>
      <c r="C840" s="51">
        <f t="shared" si="69"/>
        <v>40931</v>
      </c>
      <c r="D840" s="76" t="str">
        <f t="shared" si="69"/>
        <v>Auxiliar Técnico/Assistente de Engenharia (44 horas)</v>
      </c>
      <c r="E840" s="105" t="s">
        <v>34</v>
      </c>
      <c r="F840" s="106">
        <f>'Quantitativo de MDO'!E171</f>
        <v>6.8750000000000002E-6</v>
      </c>
      <c r="G840" s="75" t="e">
        <f>#REF!</f>
        <v>#REF!</v>
      </c>
      <c r="H840" s="75" t="e">
        <f t="shared" si="70"/>
        <v>#REF!</v>
      </c>
      <c r="I840" s="99">
        <f t="shared" si="71"/>
        <v>2.1865000000000001</v>
      </c>
    </row>
    <row r="841" spans="2:9" ht="15.75" thickBot="1">
      <c r="B841" s="13"/>
    </row>
    <row r="842" spans="2:9" ht="15.75" thickBot="1">
      <c r="B842" s="199" t="s">
        <v>21</v>
      </c>
      <c r="C842" s="200"/>
      <c r="D842" s="200"/>
      <c r="E842" s="200"/>
      <c r="F842" s="200"/>
      <c r="G842" s="200"/>
      <c r="H842" s="200"/>
      <c r="I842" s="200"/>
    </row>
    <row r="843" spans="2:9" ht="15.75" thickBot="1">
      <c r="B843" s="20"/>
      <c r="C843" s="5"/>
      <c r="D843" s="5"/>
      <c r="E843" s="5"/>
      <c r="F843" s="5"/>
      <c r="G843" s="5"/>
      <c r="H843" s="5"/>
      <c r="I843" s="17"/>
    </row>
    <row r="844" spans="2:9" ht="15.75" thickBot="1">
      <c r="B844" s="195" t="s">
        <v>18</v>
      </c>
      <c r="C844" s="196"/>
      <c r="D844" s="203" t="s">
        <v>72</v>
      </c>
      <c r="E844" s="203"/>
      <c r="F844" s="203"/>
      <c r="G844" s="203"/>
      <c r="H844" s="203"/>
      <c r="I844" s="203"/>
    </row>
    <row r="845" spans="2:9" ht="15.75" thickBot="1">
      <c r="B845" s="13"/>
      <c r="C845" s="10"/>
      <c r="D845" s="10"/>
      <c r="E845" s="10"/>
      <c r="F845" s="10"/>
      <c r="G845" s="10"/>
      <c r="H845" s="10"/>
      <c r="I845" s="34"/>
    </row>
    <row r="846" spans="2:9" ht="30">
      <c r="B846" s="201" t="s">
        <v>23</v>
      </c>
      <c r="C846" s="202"/>
      <c r="D846" s="137" t="s">
        <v>6</v>
      </c>
      <c r="E846" s="137" t="s">
        <v>38</v>
      </c>
      <c r="F846" s="137" t="s">
        <v>125</v>
      </c>
      <c r="G846" s="137" t="s">
        <v>115</v>
      </c>
      <c r="H846" s="137" t="s">
        <v>117</v>
      </c>
      <c r="I846" s="137" t="s">
        <v>56</v>
      </c>
    </row>
    <row r="847" spans="2:9">
      <c r="B847" s="46" t="s">
        <v>71</v>
      </c>
      <c r="C847" s="21" t="s">
        <v>81</v>
      </c>
      <c r="D847" s="48" t="s">
        <v>43</v>
      </c>
      <c r="E847" s="21" t="s">
        <v>26</v>
      </c>
      <c r="F847" s="132">
        <v>2.0000000000000001E-4</v>
      </c>
      <c r="G847" s="49">
        <v>96.62</v>
      </c>
      <c r="H847" s="49">
        <f>F847*G847</f>
        <v>1.9324000000000001E-2</v>
      </c>
      <c r="I847" s="81">
        <f>'Cálculo do fator "K"'!$M$24</f>
        <v>1.1986000000000001</v>
      </c>
    </row>
    <row r="848" spans="2:9" ht="15.75" thickBot="1">
      <c r="B848" s="73"/>
      <c r="C848" s="51"/>
      <c r="D848" s="74"/>
      <c r="E848" s="74"/>
      <c r="F848" s="75"/>
      <c r="G848" s="75"/>
      <c r="H848" s="75"/>
      <c r="I848" s="47"/>
    </row>
    <row r="849" spans="2:9" ht="15.75" thickBot="1">
      <c r="B849" s="13"/>
    </row>
    <row r="850" spans="2:9" ht="15.75" thickBot="1">
      <c r="B850" s="199" t="s">
        <v>20</v>
      </c>
      <c r="C850" s="200"/>
      <c r="D850" s="200"/>
      <c r="E850" s="200"/>
      <c r="F850" s="200"/>
      <c r="G850" s="200"/>
      <c r="H850" s="200"/>
      <c r="I850" s="200"/>
    </row>
    <row r="851" spans="2:9" ht="15.75" thickBot="1">
      <c r="B851" s="13"/>
    </row>
    <row r="852" spans="2:9" ht="15.75" thickBot="1">
      <c r="B852" s="195" t="s">
        <v>19</v>
      </c>
      <c r="C852" s="196"/>
      <c r="D852" s="197" t="s">
        <v>40</v>
      </c>
      <c r="E852" s="198"/>
      <c r="F852" s="198"/>
      <c r="G852" s="198"/>
      <c r="H852" s="198"/>
      <c r="I852" s="198"/>
    </row>
    <row r="853" spans="2:9" ht="15.75" thickBot="1">
      <c r="B853" s="13"/>
      <c r="C853" s="10"/>
      <c r="D853" s="10"/>
      <c r="E853" s="10"/>
      <c r="F853" s="10"/>
      <c r="G853" s="10"/>
      <c r="H853" s="10"/>
      <c r="I853" s="34"/>
    </row>
    <row r="854" spans="2:9" ht="30">
      <c r="B854" s="139" t="s">
        <v>25</v>
      </c>
      <c r="C854" s="137" t="s">
        <v>24</v>
      </c>
      <c r="D854" s="137" t="s">
        <v>7</v>
      </c>
      <c r="E854" s="137" t="s">
        <v>38</v>
      </c>
      <c r="F854" s="137" t="s">
        <v>125</v>
      </c>
      <c r="G854" s="137" t="s">
        <v>115</v>
      </c>
      <c r="H854" s="137" t="s">
        <v>117</v>
      </c>
      <c r="I854" s="137" t="s">
        <v>56</v>
      </c>
    </row>
    <row r="855" spans="2:9">
      <c r="B855" s="28" t="s">
        <v>73</v>
      </c>
      <c r="C855" s="21" t="s">
        <v>45</v>
      </c>
      <c r="D855" s="48" t="s">
        <v>46</v>
      </c>
      <c r="E855" s="21" t="s">
        <v>26</v>
      </c>
      <c r="F855" s="132">
        <v>3.5E-4</v>
      </c>
      <c r="G855" s="49">
        <v>450</v>
      </c>
      <c r="H855" s="49">
        <f>F855*G855</f>
        <v>0.1575</v>
      </c>
      <c r="I855" s="81">
        <f>'Cálculo do fator "K"'!$M$24</f>
        <v>1.1986000000000001</v>
      </c>
    </row>
    <row r="856" spans="2:9" ht="15.75" thickBot="1">
      <c r="B856" s="29"/>
      <c r="C856" s="51"/>
      <c r="D856" s="50"/>
      <c r="E856" s="50"/>
      <c r="F856" s="51"/>
      <c r="G856" s="52"/>
      <c r="H856" s="52"/>
      <c r="I856" s="99"/>
    </row>
    <row r="857" spans="2:9" ht="15.75" thickBot="1">
      <c r="B857" s="68"/>
      <c r="H857" s="22"/>
    </row>
    <row r="858" spans="2:9" ht="15.75" thickBot="1">
      <c r="B858" s="199" t="s">
        <v>22</v>
      </c>
      <c r="C858" s="200"/>
      <c r="D858" s="200"/>
      <c r="E858" s="200"/>
      <c r="F858" s="200"/>
      <c r="G858" s="200"/>
      <c r="H858" s="200"/>
      <c r="I858" s="200"/>
    </row>
    <row r="859" spans="2:9" ht="15.75" thickBot="1">
      <c r="B859" s="71"/>
      <c r="C859" s="71"/>
      <c r="D859" s="71"/>
      <c r="E859" s="71"/>
      <c r="F859" s="71"/>
      <c r="G859" s="71"/>
      <c r="H859" s="71"/>
      <c r="I859" s="71"/>
    </row>
    <row r="860" spans="2:9">
      <c r="B860" s="55"/>
      <c r="C860" s="56"/>
      <c r="D860" s="56"/>
      <c r="E860" s="56"/>
      <c r="F860" s="56"/>
      <c r="G860" s="56"/>
      <c r="H860" s="56"/>
      <c r="I860" s="57"/>
    </row>
    <row r="861" spans="2:9">
      <c r="B861" s="38"/>
      <c r="C861" s="39"/>
      <c r="D861" s="207" t="s">
        <v>150</v>
      </c>
      <c r="E861" s="207"/>
      <c r="F861" s="207"/>
      <c r="G861" s="207"/>
      <c r="H861" s="207"/>
      <c r="I861" s="207"/>
    </row>
    <row r="862" spans="2:9" ht="15.75" thickBot="1">
      <c r="B862" s="42"/>
      <c r="C862" s="43"/>
      <c r="D862" s="43"/>
      <c r="E862" s="43"/>
      <c r="F862" s="43"/>
      <c r="G862" s="43"/>
      <c r="H862" s="43"/>
      <c r="I862" s="44"/>
    </row>
    <row r="863" spans="2:9" ht="15.75" thickBot="1">
      <c r="B863" s="68"/>
    </row>
    <row r="864" spans="2:9" ht="15.75" thickBot="1">
      <c r="B864" s="189" t="s">
        <v>78</v>
      </c>
      <c r="C864" s="190"/>
      <c r="D864" s="190"/>
      <c r="E864" s="190"/>
      <c r="F864" s="190"/>
      <c r="G864" s="190"/>
      <c r="H864" s="190"/>
      <c r="I864" s="190"/>
    </row>
    <row r="865" spans="1:39" ht="15.75" thickBot="1">
      <c r="B865" s="68"/>
    </row>
    <row r="866" spans="1:39" ht="45">
      <c r="B866" s="139" t="s">
        <v>25</v>
      </c>
      <c r="C866" s="137" t="s">
        <v>31</v>
      </c>
      <c r="D866" s="140" t="s">
        <v>12</v>
      </c>
      <c r="E866" s="140" t="s">
        <v>26</v>
      </c>
      <c r="F866" s="137" t="s">
        <v>27</v>
      </c>
      <c r="G866" s="137" t="s">
        <v>123</v>
      </c>
      <c r="H866" s="137" t="s">
        <v>202</v>
      </c>
      <c r="I866" s="137" t="s">
        <v>41</v>
      </c>
    </row>
    <row r="867" spans="1:39">
      <c r="B867" s="28" t="s">
        <v>29</v>
      </c>
      <c r="C867" s="21">
        <v>40938</v>
      </c>
      <c r="D867" s="108" t="s">
        <v>103</v>
      </c>
      <c r="E867" s="16" t="s">
        <v>34</v>
      </c>
      <c r="F867" s="49">
        <v>29876.27</v>
      </c>
      <c r="G867" s="45" t="e">
        <f>F867/(1+#REF!)</f>
        <v>#REF!</v>
      </c>
      <c r="H867" s="16">
        <v>220</v>
      </c>
      <c r="I867" s="77" t="e">
        <f>G867/H867</f>
        <v>#REF!</v>
      </c>
    </row>
    <row r="868" spans="1:39">
      <c r="B868" s="28" t="s">
        <v>30</v>
      </c>
      <c r="C868" s="21">
        <v>40807</v>
      </c>
      <c r="D868" s="53" t="s">
        <v>83</v>
      </c>
      <c r="E868" s="16" t="s">
        <v>34</v>
      </c>
      <c r="F868" s="49">
        <v>4025.23</v>
      </c>
      <c r="G868" s="45" t="e">
        <f>F868/(1+#REF!)</f>
        <v>#REF!</v>
      </c>
      <c r="H868" s="16">
        <v>220</v>
      </c>
      <c r="I868" s="77" t="e">
        <f t="shared" ref="I868:I869" si="72">G868/H868</f>
        <v>#REF!</v>
      </c>
    </row>
    <row r="869" spans="1:39">
      <c r="B869" s="28" t="s">
        <v>36</v>
      </c>
      <c r="C869" s="21">
        <v>40931</v>
      </c>
      <c r="D869" s="89" t="s">
        <v>50</v>
      </c>
      <c r="E869" s="16" t="s">
        <v>34</v>
      </c>
      <c r="F869" s="49">
        <v>6492.93</v>
      </c>
      <c r="G869" s="45" t="e">
        <f>F869/(1+#REF!)</f>
        <v>#REF!</v>
      </c>
      <c r="H869" s="16">
        <v>220</v>
      </c>
      <c r="I869" s="77" t="e">
        <f t="shared" si="72"/>
        <v>#REF!</v>
      </c>
    </row>
    <row r="870" spans="1:39">
      <c r="B870" s="28"/>
      <c r="C870" s="21"/>
      <c r="D870" s="53"/>
      <c r="E870" s="53"/>
      <c r="F870" s="16"/>
      <c r="G870" s="49"/>
      <c r="H870" s="45"/>
      <c r="I870" s="16"/>
    </row>
    <row r="871" spans="1:39">
      <c r="B871" s="28"/>
      <c r="C871" s="21"/>
      <c r="D871" s="53"/>
      <c r="E871" s="53"/>
      <c r="F871" s="16"/>
      <c r="G871" s="49"/>
      <c r="H871" s="191" t="s">
        <v>77</v>
      </c>
      <c r="I871" s="192"/>
    </row>
    <row r="872" spans="1:39" ht="15.75" thickBot="1">
      <c r="B872" s="29"/>
      <c r="C872" s="51"/>
      <c r="D872" s="76"/>
      <c r="E872" s="76"/>
      <c r="F872" s="78"/>
      <c r="G872" s="52"/>
      <c r="H872" s="193"/>
      <c r="I872" s="194"/>
    </row>
    <row r="874" spans="1:39" s="113" customFormat="1" ht="9.75" customHeight="1">
      <c r="A874"/>
      <c r="B874" s="133"/>
      <c r="C874" s="133"/>
      <c r="D874" s="133"/>
      <c r="E874" s="133"/>
      <c r="F874" s="133"/>
      <c r="G874" s="133"/>
      <c r="H874" s="133"/>
      <c r="I874" s="13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</row>
    <row r="875" spans="1:39" ht="15.75" thickBot="1"/>
    <row r="876" spans="1:39" ht="15.75">
      <c r="B876" s="208" t="s">
        <v>189</v>
      </c>
      <c r="C876" s="209"/>
      <c r="D876" s="209"/>
      <c r="E876" s="209"/>
      <c r="F876" s="209"/>
      <c r="G876" s="209"/>
      <c r="H876" s="209"/>
      <c r="I876" s="209"/>
    </row>
    <row r="877" spans="1:39" ht="15.75" thickBot="1">
      <c r="B877" s="204" t="s">
        <v>76</v>
      </c>
      <c r="C877" s="205"/>
      <c r="D877" s="205"/>
      <c r="E877" s="205"/>
      <c r="F877" s="205"/>
      <c r="G877" s="205"/>
      <c r="H877" s="205"/>
      <c r="I877" s="205"/>
    </row>
    <row r="878" spans="1:39" ht="15.75" thickBot="1">
      <c r="B878" s="35"/>
      <c r="C878" s="36"/>
      <c r="D878" s="36"/>
      <c r="E878" s="36"/>
      <c r="F878" s="36"/>
      <c r="G878" s="36"/>
      <c r="H878" s="36"/>
      <c r="I878" s="36"/>
    </row>
    <row r="879" spans="1:39" ht="15.75" thickBot="1">
      <c r="B879" s="195" t="s">
        <v>17</v>
      </c>
      <c r="C879" s="196"/>
      <c r="D879" s="206" t="s">
        <v>66</v>
      </c>
      <c r="E879" s="206"/>
      <c r="F879" s="206"/>
      <c r="G879" s="206"/>
      <c r="H879" s="206"/>
      <c r="I879" s="206"/>
    </row>
    <row r="880" spans="1:39" ht="15.75" thickBot="1">
      <c r="B880" s="13"/>
      <c r="C880" s="10"/>
      <c r="D880" s="10"/>
      <c r="E880" s="10"/>
      <c r="F880" s="10"/>
      <c r="G880" s="10"/>
      <c r="H880" s="10"/>
      <c r="I880" s="34"/>
    </row>
    <row r="881" spans="2:9" ht="30">
      <c r="B881" s="201" t="s">
        <v>23</v>
      </c>
      <c r="C881" s="202"/>
      <c r="D881" s="137" t="s">
        <v>6</v>
      </c>
      <c r="E881" s="137" t="s">
        <v>38</v>
      </c>
      <c r="F881" s="137" t="s">
        <v>125</v>
      </c>
      <c r="G881" s="137" t="s">
        <v>111</v>
      </c>
      <c r="H881" s="137" t="s">
        <v>117</v>
      </c>
      <c r="I881" s="137" t="s">
        <v>15</v>
      </c>
    </row>
    <row r="882" spans="2:9">
      <c r="B882" s="46" t="s">
        <v>8</v>
      </c>
      <c r="C882" s="21">
        <f t="shared" ref="C882:D884" si="73">C911</f>
        <v>40938</v>
      </c>
      <c r="D882" s="108" t="str">
        <f t="shared" si="73"/>
        <v>Engenheiro Civil Senior (44 horas)</v>
      </c>
      <c r="E882" s="70" t="s">
        <v>34</v>
      </c>
      <c r="F882" s="101">
        <f>'Quantitativo de MDO'!E178</f>
        <v>2.5000000000000001E-5</v>
      </c>
      <c r="G882" s="45" t="e">
        <f>#REF!</f>
        <v>#REF!</v>
      </c>
      <c r="H882" s="45" t="e">
        <f>F882*G882</f>
        <v>#REF!</v>
      </c>
      <c r="I882" s="81">
        <f>'Cálculo do fator "K"'!$M$23</f>
        <v>2.1865000000000001</v>
      </c>
    </row>
    <row r="883" spans="2:9">
      <c r="B883" s="46" t="s">
        <v>9</v>
      </c>
      <c r="C883" s="21">
        <f t="shared" si="73"/>
        <v>40807</v>
      </c>
      <c r="D883" s="53" t="str">
        <f t="shared" si="73"/>
        <v>Desenhista Projetista (44 horas)</v>
      </c>
      <c r="E883" s="70" t="s">
        <v>34</v>
      </c>
      <c r="F883" s="101">
        <f>'Quantitativo de MDO'!E179</f>
        <v>1.2500000000000001E-5</v>
      </c>
      <c r="G883" s="45" t="e">
        <f>#REF!</f>
        <v>#REF!</v>
      </c>
      <c r="H883" s="45" t="e">
        <f t="shared" ref="H883:H884" si="74">F883*G883</f>
        <v>#REF!</v>
      </c>
      <c r="I883" s="81">
        <f t="shared" ref="I883:I884" si="75">I882</f>
        <v>2.1865000000000001</v>
      </c>
    </row>
    <row r="884" spans="2:9" ht="15.75" thickBot="1">
      <c r="B884" s="73" t="s">
        <v>10</v>
      </c>
      <c r="C884" s="51">
        <f t="shared" si="73"/>
        <v>40931</v>
      </c>
      <c r="D884" s="76" t="str">
        <f t="shared" si="73"/>
        <v>Auxiliar Técnico/Assistente de Engenharia (44 horas)</v>
      </c>
      <c r="E884" s="105" t="s">
        <v>34</v>
      </c>
      <c r="F884" s="106">
        <f>'Quantitativo de MDO'!E180</f>
        <v>6.2500000000000003E-6</v>
      </c>
      <c r="G884" s="75" t="e">
        <f>#REF!</f>
        <v>#REF!</v>
      </c>
      <c r="H884" s="75" t="e">
        <f t="shared" si="74"/>
        <v>#REF!</v>
      </c>
      <c r="I884" s="99">
        <f t="shared" si="75"/>
        <v>2.1865000000000001</v>
      </c>
    </row>
    <row r="885" spans="2:9" ht="15.75" thickBot="1">
      <c r="B885" s="13"/>
    </row>
    <row r="886" spans="2:9" ht="15.75" thickBot="1">
      <c r="B886" s="199" t="s">
        <v>21</v>
      </c>
      <c r="C886" s="200"/>
      <c r="D886" s="200"/>
      <c r="E886" s="200"/>
      <c r="F886" s="200"/>
      <c r="G886" s="200"/>
      <c r="H886" s="200"/>
      <c r="I886" s="200"/>
    </row>
    <row r="887" spans="2:9" ht="15.75" thickBot="1">
      <c r="B887" s="20"/>
      <c r="C887" s="5"/>
      <c r="D887" s="5"/>
      <c r="E887" s="5"/>
      <c r="F887" s="5"/>
      <c r="G887" s="5"/>
      <c r="H887" s="5"/>
      <c r="I887" s="17"/>
    </row>
    <row r="888" spans="2:9" ht="15.75" thickBot="1">
      <c r="B888" s="195" t="s">
        <v>18</v>
      </c>
      <c r="C888" s="196"/>
      <c r="D888" s="203" t="s">
        <v>72</v>
      </c>
      <c r="E888" s="203"/>
      <c r="F888" s="203"/>
      <c r="G888" s="203"/>
      <c r="H888" s="203"/>
      <c r="I888" s="203"/>
    </row>
    <row r="889" spans="2:9" ht="15.75" thickBot="1">
      <c r="B889" s="13"/>
      <c r="C889" s="10"/>
      <c r="D889" s="10"/>
      <c r="E889" s="10"/>
      <c r="F889" s="10"/>
      <c r="G889" s="10"/>
      <c r="H889" s="10"/>
      <c r="I889" s="34"/>
    </row>
    <row r="890" spans="2:9" ht="30">
      <c r="B890" s="201" t="s">
        <v>23</v>
      </c>
      <c r="C890" s="202"/>
      <c r="D890" s="137" t="s">
        <v>6</v>
      </c>
      <c r="E890" s="137" t="s">
        <v>38</v>
      </c>
      <c r="F890" s="137" t="s">
        <v>125</v>
      </c>
      <c r="G890" s="137" t="s">
        <v>115</v>
      </c>
      <c r="H890" s="137" t="s">
        <v>117</v>
      </c>
      <c r="I890" s="137" t="s">
        <v>56</v>
      </c>
    </row>
    <row r="891" spans="2:9">
      <c r="B891" s="46" t="s">
        <v>71</v>
      </c>
      <c r="C891" s="21" t="s">
        <v>81</v>
      </c>
      <c r="D891" s="48" t="s">
        <v>43</v>
      </c>
      <c r="E891" s="21" t="s">
        <v>26</v>
      </c>
      <c r="F891" s="132">
        <v>2.0000000000000001E-4</v>
      </c>
      <c r="G891" s="49">
        <v>96.62</v>
      </c>
      <c r="H891" s="49">
        <f>F891*G891</f>
        <v>1.9324000000000001E-2</v>
      </c>
      <c r="I891" s="81">
        <f>'Cálculo do fator "K"'!$M$24</f>
        <v>1.1986000000000001</v>
      </c>
    </row>
    <row r="892" spans="2:9" ht="15.75" thickBot="1">
      <c r="B892" s="73"/>
      <c r="C892" s="51"/>
      <c r="D892" s="74"/>
      <c r="E892" s="74"/>
      <c r="F892" s="75"/>
      <c r="G892" s="75"/>
      <c r="H892" s="75"/>
      <c r="I892" s="47"/>
    </row>
    <row r="893" spans="2:9" ht="15.75" thickBot="1">
      <c r="B893" s="13"/>
    </row>
    <row r="894" spans="2:9" ht="15.75" thickBot="1">
      <c r="B894" s="199" t="s">
        <v>20</v>
      </c>
      <c r="C894" s="200"/>
      <c r="D894" s="200"/>
      <c r="E894" s="200"/>
      <c r="F894" s="200"/>
      <c r="G894" s="200"/>
      <c r="H894" s="200"/>
      <c r="I894" s="200"/>
    </row>
    <row r="895" spans="2:9" ht="15.75" thickBot="1">
      <c r="B895" s="13"/>
    </row>
    <row r="896" spans="2:9" ht="15.75" thickBot="1">
      <c r="B896" s="195" t="s">
        <v>19</v>
      </c>
      <c r="C896" s="196"/>
      <c r="D896" s="197" t="s">
        <v>40</v>
      </c>
      <c r="E896" s="198"/>
      <c r="F896" s="198"/>
      <c r="G896" s="198"/>
      <c r="H896" s="198"/>
      <c r="I896" s="198"/>
    </row>
    <row r="897" spans="2:9" ht="15.75" thickBot="1">
      <c r="B897" s="13"/>
      <c r="C897" s="10"/>
      <c r="D897" s="10"/>
      <c r="E897" s="10"/>
      <c r="F897" s="10"/>
      <c r="G897" s="10"/>
      <c r="H897" s="10"/>
      <c r="I897" s="34"/>
    </row>
    <row r="898" spans="2:9" ht="30">
      <c r="B898" s="139" t="s">
        <v>25</v>
      </c>
      <c r="C898" s="137" t="s">
        <v>24</v>
      </c>
      <c r="D898" s="137" t="s">
        <v>7</v>
      </c>
      <c r="E898" s="137" t="s">
        <v>38</v>
      </c>
      <c r="F898" s="137" t="s">
        <v>125</v>
      </c>
      <c r="G898" s="137" t="s">
        <v>115</v>
      </c>
      <c r="H898" s="137" t="s">
        <v>117</v>
      </c>
      <c r="I898" s="137" t="s">
        <v>56</v>
      </c>
    </row>
    <row r="899" spans="2:9">
      <c r="B899" s="28" t="s">
        <v>73</v>
      </c>
      <c r="C899" s="21" t="s">
        <v>45</v>
      </c>
      <c r="D899" s="48" t="s">
        <v>46</v>
      </c>
      <c r="E899" s="21" t="s">
        <v>26</v>
      </c>
      <c r="F899" s="132">
        <v>3.5E-4</v>
      </c>
      <c r="G899" s="49">
        <v>450</v>
      </c>
      <c r="H899" s="49">
        <f>F899*G899</f>
        <v>0.1575</v>
      </c>
      <c r="I899" s="81">
        <f>'Cálculo do fator "K"'!$M$24</f>
        <v>1.1986000000000001</v>
      </c>
    </row>
    <row r="900" spans="2:9" ht="15.75" thickBot="1">
      <c r="B900" s="29"/>
      <c r="C900" s="51"/>
      <c r="D900" s="50"/>
      <c r="E900" s="50"/>
      <c r="F900" s="51"/>
      <c r="G900" s="52"/>
      <c r="H900" s="52"/>
      <c r="I900" s="99"/>
    </row>
    <row r="901" spans="2:9" ht="15.75" thickBot="1">
      <c r="B901" s="68"/>
      <c r="H901" s="22"/>
    </row>
    <row r="902" spans="2:9" ht="15.75" thickBot="1">
      <c r="B902" s="199" t="s">
        <v>22</v>
      </c>
      <c r="C902" s="200"/>
      <c r="D902" s="200"/>
      <c r="E902" s="200"/>
      <c r="F902" s="200"/>
      <c r="G902" s="200"/>
      <c r="H902" s="200"/>
      <c r="I902" s="200"/>
    </row>
    <row r="903" spans="2:9" ht="15.75" thickBot="1">
      <c r="B903" s="71"/>
      <c r="C903" s="71"/>
      <c r="D903" s="71"/>
      <c r="E903" s="71"/>
      <c r="F903" s="71"/>
      <c r="G903" s="71"/>
      <c r="H903" s="71"/>
      <c r="I903" s="71"/>
    </row>
    <row r="904" spans="2:9">
      <c r="B904" s="55"/>
      <c r="C904" s="56"/>
      <c r="D904" s="56"/>
      <c r="E904" s="56"/>
      <c r="F904" s="56"/>
      <c r="G904" s="56"/>
      <c r="H904" s="56"/>
      <c r="I904" s="57"/>
    </row>
    <row r="905" spans="2:9">
      <c r="B905" s="38"/>
      <c r="C905" s="39"/>
      <c r="D905" s="207" t="s">
        <v>150</v>
      </c>
      <c r="E905" s="207"/>
      <c r="F905" s="207"/>
      <c r="G905" s="207"/>
      <c r="H905" s="207"/>
      <c r="I905" s="207"/>
    </row>
    <row r="906" spans="2:9" ht="15.75" thickBot="1">
      <c r="B906" s="42"/>
      <c r="C906" s="43"/>
      <c r="D906" s="43"/>
      <c r="E906" s="43"/>
      <c r="F906" s="43"/>
      <c r="G906" s="43"/>
      <c r="H906" s="43"/>
      <c r="I906" s="44"/>
    </row>
    <row r="907" spans="2:9" ht="15.75" thickBot="1">
      <c r="B907" s="68"/>
    </row>
    <row r="908" spans="2:9" ht="15.75" thickBot="1">
      <c r="B908" s="189" t="s">
        <v>78</v>
      </c>
      <c r="C908" s="190"/>
      <c r="D908" s="190"/>
      <c r="E908" s="190"/>
      <c r="F908" s="190"/>
      <c r="G908" s="190"/>
      <c r="H908" s="190"/>
      <c r="I908" s="190"/>
    </row>
    <row r="909" spans="2:9" ht="15.75" thickBot="1">
      <c r="B909" s="68"/>
    </row>
    <row r="910" spans="2:9" ht="45">
      <c r="B910" s="139" t="s">
        <v>25</v>
      </c>
      <c r="C910" s="137" t="s">
        <v>31</v>
      </c>
      <c r="D910" s="140" t="s">
        <v>12</v>
      </c>
      <c r="E910" s="140" t="s">
        <v>26</v>
      </c>
      <c r="F910" s="137" t="s">
        <v>27</v>
      </c>
      <c r="G910" s="137" t="s">
        <v>123</v>
      </c>
      <c r="H910" s="137" t="s">
        <v>202</v>
      </c>
      <c r="I910" s="137" t="s">
        <v>41</v>
      </c>
    </row>
    <row r="911" spans="2:9">
      <c r="B911" s="28" t="s">
        <v>29</v>
      </c>
      <c r="C911" s="21">
        <v>40938</v>
      </c>
      <c r="D911" s="108" t="s">
        <v>103</v>
      </c>
      <c r="E911" s="16" t="s">
        <v>34</v>
      </c>
      <c r="F911" s="49">
        <v>29876.27</v>
      </c>
      <c r="G911" s="45" t="e">
        <f>F911/(1+#REF!)</f>
        <v>#REF!</v>
      </c>
      <c r="H911" s="16">
        <v>220</v>
      </c>
      <c r="I911" s="77" t="e">
        <f>G911/H911</f>
        <v>#REF!</v>
      </c>
    </row>
    <row r="912" spans="2:9">
      <c r="B912" s="28" t="s">
        <v>30</v>
      </c>
      <c r="C912" s="21">
        <v>40807</v>
      </c>
      <c r="D912" s="53" t="s">
        <v>83</v>
      </c>
      <c r="E912" s="16" t="s">
        <v>34</v>
      </c>
      <c r="F912" s="49">
        <v>4025.23</v>
      </c>
      <c r="G912" s="45" t="e">
        <f>F912/(1+#REF!)</f>
        <v>#REF!</v>
      </c>
      <c r="H912" s="16">
        <v>220</v>
      </c>
      <c r="I912" s="77" t="e">
        <f t="shared" ref="I912:I913" si="76">G912/H912</f>
        <v>#REF!</v>
      </c>
    </row>
    <row r="913" spans="1:39">
      <c r="B913" s="28" t="s">
        <v>36</v>
      </c>
      <c r="C913" s="21">
        <v>40931</v>
      </c>
      <c r="D913" s="89" t="s">
        <v>50</v>
      </c>
      <c r="E913" s="16" t="s">
        <v>34</v>
      </c>
      <c r="F913" s="49">
        <v>6492.93</v>
      </c>
      <c r="G913" s="45" t="e">
        <f>F913/(1+#REF!)</f>
        <v>#REF!</v>
      </c>
      <c r="H913" s="16">
        <v>220</v>
      </c>
      <c r="I913" s="77" t="e">
        <f t="shared" si="76"/>
        <v>#REF!</v>
      </c>
    </row>
    <row r="914" spans="1:39">
      <c r="B914" s="28"/>
      <c r="C914" s="21"/>
      <c r="D914" s="53"/>
      <c r="E914" s="53"/>
      <c r="F914" s="16"/>
      <c r="G914" s="49"/>
      <c r="H914" s="45"/>
      <c r="I914" s="16"/>
    </row>
    <row r="915" spans="1:39">
      <c r="B915" s="28"/>
      <c r="C915" s="21"/>
      <c r="D915" s="53"/>
      <c r="E915" s="53"/>
      <c r="F915" s="16"/>
      <c r="G915" s="49"/>
      <c r="H915" s="191" t="s">
        <v>77</v>
      </c>
      <c r="I915" s="192"/>
    </row>
    <row r="916" spans="1:39" ht="15.75" thickBot="1">
      <c r="B916" s="29"/>
      <c r="C916" s="51"/>
      <c r="D916" s="76"/>
      <c r="E916" s="76"/>
      <c r="F916" s="78"/>
      <c r="G916" s="52"/>
      <c r="H916" s="193"/>
      <c r="I916" s="194"/>
    </row>
    <row r="918" spans="1:39" s="113" customFormat="1" ht="7.5" customHeight="1">
      <c r="A918"/>
      <c r="B918" s="133"/>
      <c r="C918" s="133"/>
      <c r="D918" s="133"/>
      <c r="E918" s="133"/>
      <c r="F918" s="133"/>
      <c r="G918" s="133"/>
      <c r="H918" s="133"/>
      <c r="I918" s="134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</row>
    <row r="919" spans="1:39" ht="15.75" thickBot="1"/>
    <row r="920" spans="1:39" ht="15.75">
      <c r="B920" s="208" t="s">
        <v>190</v>
      </c>
      <c r="C920" s="209"/>
      <c r="D920" s="209"/>
      <c r="E920" s="209"/>
      <c r="F920" s="209"/>
      <c r="G920" s="209"/>
      <c r="H920" s="209"/>
      <c r="I920" s="209"/>
    </row>
    <row r="921" spans="1:39" ht="15.75" thickBot="1">
      <c r="B921" s="204" t="s">
        <v>76</v>
      </c>
      <c r="C921" s="205"/>
      <c r="D921" s="205"/>
      <c r="E921" s="205"/>
      <c r="F921" s="205"/>
      <c r="G921" s="205"/>
      <c r="H921" s="205"/>
      <c r="I921" s="205"/>
    </row>
    <row r="922" spans="1:39" ht="15.75" thickBot="1">
      <c r="B922" s="35"/>
      <c r="C922" s="36"/>
      <c r="D922" s="36"/>
      <c r="E922" s="36"/>
      <c r="F922" s="36"/>
      <c r="G922" s="36"/>
      <c r="H922" s="36"/>
      <c r="I922" s="36"/>
    </row>
    <row r="923" spans="1:39" ht="15.75" thickBot="1">
      <c r="B923" s="195" t="s">
        <v>17</v>
      </c>
      <c r="C923" s="196"/>
      <c r="D923" s="206" t="s">
        <v>66</v>
      </c>
      <c r="E923" s="206"/>
      <c r="F923" s="206"/>
      <c r="G923" s="206"/>
      <c r="H923" s="206"/>
      <c r="I923" s="206"/>
    </row>
    <row r="924" spans="1:39" ht="15.75" thickBot="1">
      <c r="B924" s="13"/>
      <c r="C924" s="10"/>
      <c r="D924" s="10"/>
      <c r="E924" s="10"/>
      <c r="F924" s="10"/>
      <c r="G924" s="10"/>
      <c r="H924" s="10"/>
      <c r="I924" s="34"/>
    </row>
    <row r="925" spans="1:39" ht="30">
      <c r="B925" s="201" t="s">
        <v>23</v>
      </c>
      <c r="C925" s="202"/>
      <c r="D925" s="137" t="s">
        <v>6</v>
      </c>
      <c r="E925" s="137" t="s">
        <v>38</v>
      </c>
      <c r="F925" s="137" t="s">
        <v>125</v>
      </c>
      <c r="G925" s="137" t="s">
        <v>111</v>
      </c>
      <c r="H925" s="137" t="s">
        <v>117</v>
      </c>
      <c r="I925" s="137" t="s">
        <v>15</v>
      </c>
    </row>
    <row r="926" spans="1:39">
      <c r="B926" s="46" t="s">
        <v>8</v>
      </c>
      <c r="C926" s="21">
        <f t="shared" ref="C926:D928" si="77">C955</f>
        <v>40938</v>
      </c>
      <c r="D926" s="108" t="str">
        <f t="shared" si="77"/>
        <v>Engenheiro Mecânico Senior (44 horas)</v>
      </c>
      <c r="E926" s="70" t="s">
        <v>34</v>
      </c>
      <c r="F926" s="101">
        <f>'Quantitativo de MDO'!E187</f>
        <v>1.7499999999999998E-5</v>
      </c>
      <c r="G926" s="45" t="e">
        <f>#REF!</f>
        <v>#REF!</v>
      </c>
      <c r="H926" s="45" t="e">
        <f>F926*G926</f>
        <v>#REF!</v>
      </c>
      <c r="I926" s="81">
        <f>'Cálculo do fator "K"'!$M$23</f>
        <v>2.1865000000000001</v>
      </c>
    </row>
    <row r="927" spans="1:39">
      <c r="B927" s="46" t="s">
        <v>9</v>
      </c>
      <c r="C927" s="21">
        <f t="shared" si="77"/>
        <v>40807</v>
      </c>
      <c r="D927" s="53" t="str">
        <f t="shared" si="77"/>
        <v>Desenhista Projetista (44 horas)</v>
      </c>
      <c r="E927" s="70" t="s">
        <v>34</v>
      </c>
      <c r="F927" s="101">
        <f>'Quantitativo de MDO'!E188</f>
        <v>8.7499999999999992E-6</v>
      </c>
      <c r="G927" s="45" t="e">
        <f>#REF!</f>
        <v>#REF!</v>
      </c>
      <c r="H927" s="45" t="e">
        <f t="shared" ref="H927:H928" si="78">F927*G927</f>
        <v>#REF!</v>
      </c>
      <c r="I927" s="81">
        <f t="shared" ref="I927:I928" si="79">I926</f>
        <v>2.1865000000000001</v>
      </c>
    </row>
    <row r="928" spans="1:39" ht="15.75" thickBot="1">
      <c r="B928" s="73" t="s">
        <v>10</v>
      </c>
      <c r="C928" s="51">
        <f t="shared" si="77"/>
        <v>40931</v>
      </c>
      <c r="D928" s="76" t="str">
        <f t="shared" si="77"/>
        <v>Auxiliar Técnico/Assistente de Engenharia (44 horas)</v>
      </c>
      <c r="E928" s="105" t="s">
        <v>34</v>
      </c>
      <c r="F928" s="106">
        <f>'Quantitativo de MDO'!E189</f>
        <v>4.3749999999999996E-6</v>
      </c>
      <c r="G928" s="75" t="e">
        <f>#REF!</f>
        <v>#REF!</v>
      </c>
      <c r="H928" s="75" t="e">
        <f t="shared" si="78"/>
        <v>#REF!</v>
      </c>
      <c r="I928" s="99">
        <f t="shared" si="79"/>
        <v>2.1865000000000001</v>
      </c>
    </row>
    <row r="929" spans="2:9" ht="15.75" thickBot="1">
      <c r="B929" s="13"/>
    </row>
    <row r="930" spans="2:9" ht="15.75" thickBot="1">
      <c r="B930" s="199" t="s">
        <v>21</v>
      </c>
      <c r="C930" s="200"/>
      <c r="D930" s="200"/>
      <c r="E930" s="200"/>
      <c r="F930" s="200"/>
      <c r="G930" s="200"/>
      <c r="H930" s="200"/>
      <c r="I930" s="200"/>
    </row>
    <row r="931" spans="2:9" ht="15.75" thickBot="1">
      <c r="B931" s="20"/>
      <c r="C931" s="5"/>
      <c r="D931" s="5"/>
      <c r="E931" s="5"/>
      <c r="F931" s="5"/>
      <c r="G931" s="5"/>
      <c r="H931" s="5"/>
      <c r="I931" s="17"/>
    </row>
    <row r="932" spans="2:9" ht="15.75" thickBot="1">
      <c r="B932" s="195" t="s">
        <v>18</v>
      </c>
      <c r="C932" s="196"/>
      <c r="D932" s="203" t="s">
        <v>72</v>
      </c>
      <c r="E932" s="203"/>
      <c r="F932" s="203"/>
      <c r="G932" s="203"/>
      <c r="H932" s="203"/>
      <c r="I932" s="203"/>
    </row>
    <row r="933" spans="2:9" ht="15.75" thickBot="1">
      <c r="B933" s="13"/>
      <c r="C933" s="10"/>
      <c r="D933" s="10"/>
      <c r="E933" s="10"/>
      <c r="F933" s="10"/>
      <c r="G933" s="10"/>
      <c r="H933" s="10"/>
      <c r="I933" s="34"/>
    </row>
    <row r="934" spans="2:9" ht="30">
      <c r="B934" s="201" t="s">
        <v>23</v>
      </c>
      <c r="C934" s="202"/>
      <c r="D934" s="137" t="s">
        <v>6</v>
      </c>
      <c r="E934" s="137" t="s">
        <v>38</v>
      </c>
      <c r="F934" s="137" t="s">
        <v>125</v>
      </c>
      <c r="G934" s="137" t="s">
        <v>115</v>
      </c>
      <c r="H934" s="137" t="s">
        <v>117</v>
      </c>
      <c r="I934" s="137" t="s">
        <v>56</v>
      </c>
    </row>
    <row r="935" spans="2:9">
      <c r="B935" s="46" t="s">
        <v>71</v>
      </c>
      <c r="C935" s="21" t="s">
        <v>81</v>
      </c>
      <c r="D935" s="48" t="s">
        <v>43</v>
      </c>
      <c r="E935" s="21" t="s">
        <v>26</v>
      </c>
      <c r="F935" s="132">
        <v>2.0000000000000001E-4</v>
      </c>
      <c r="G935" s="49">
        <v>96.62</v>
      </c>
      <c r="H935" s="49">
        <f>F935*G935</f>
        <v>1.9324000000000001E-2</v>
      </c>
      <c r="I935" s="81">
        <f>'Cálculo do fator "K"'!$M$24</f>
        <v>1.1986000000000001</v>
      </c>
    </row>
    <row r="936" spans="2:9" ht="15.75" thickBot="1">
      <c r="B936" s="73"/>
      <c r="C936" s="51"/>
      <c r="D936" s="74"/>
      <c r="E936" s="74"/>
      <c r="F936" s="75"/>
      <c r="G936" s="75"/>
      <c r="H936" s="75"/>
      <c r="I936" s="47"/>
    </row>
    <row r="937" spans="2:9" ht="15.75" thickBot="1">
      <c r="B937" s="13"/>
    </row>
    <row r="938" spans="2:9" ht="15.75" thickBot="1">
      <c r="B938" s="199" t="s">
        <v>20</v>
      </c>
      <c r="C938" s="200"/>
      <c r="D938" s="200"/>
      <c r="E938" s="200"/>
      <c r="F938" s="200"/>
      <c r="G938" s="200"/>
      <c r="H938" s="200"/>
      <c r="I938" s="200"/>
    </row>
    <row r="939" spans="2:9" ht="15.75" thickBot="1">
      <c r="B939" s="13"/>
    </row>
    <row r="940" spans="2:9" ht="15.75" thickBot="1">
      <c r="B940" s="195" t="s">
        <v>19</v>
      </c>
      <c r="C940" s="196"/>
      <c r="D940" s="197" t="s">
        <v>40</v>
      </c>
      <c r="E940" s="198"/>
      <c r="F940" s="198"/>
      <c r="G940" s="198"/>
      <c r="H940" s="198"/>
      <c r="I940" s="198"/>
    </row>
    <row r="941" spans="2:9" ht="15.75" thickBot="1">
      <c r="B941" s="13"/>
      <c r="C941" s="10"/>
      <c r="D941" s="10"/>
      <c r="E941" s="10"/>
      <c r="F941" s="10"/>
      <c r="G941" s="10"/>
      <c r="H941" s="10"/>
      <c r="I941" s="34"/>
    </row>
    <row r="942" spans="2:9" ht="30">
      <c r="B942" s="139" t="s">
        <v>25</v>
      </c>
      <c r="C942" s="137" t="s">
        <v>24</v>
      </c>
      <c r="D942" s="137" t="s">
        <v>7</v>
      </c>
      <c r="E942" s="137" t="s">
        <v>38</v>
      </c>
      <c r="F942" s="137" t="s">
        <v>125</v>
      </c>
      <c r="G942" s="137" t="s">
        <v>115</v>
      </c>
      <c r="H942" s="137" t="s">
        <v>117</v>
      </c>
      <c r="I942" s="137" t="s">
        <v>56</v>
      </c>
    </row>
    <row r="943" spans="2:9">
      <c r="B943" s="28" t="s">
        <v>73</v>
      </c>
      <c r="C943" s="21" t="s">
        <v>45</v>
      </c>
      <c r="D943" s="48" t="s">
        <v>46</v>
      </c>
      <c r="E943" s="21" t="s">
        <v>26</v>
      </c>
      <c r="F943" s="132">
        <v>3.5E-4</v>
      </c>
      <c r="G943" s="49">
        <v>450</v>
      </c>
      <c r="H943" s="49">
        <f>F943*G943</f>
        <v>0.1575</v>
      </c>
      <c r="I943" s="81">
        <f>'Cálculo do fator "K"'!$M$24</f>
        <v>1.1986000000000001</v>
      </c>
    </row>
    <row r="944" spans="2:9" ht="15.75" thickBot="1">
      <c r="B944" s="29"/>
      <c r="C944" s="51"/>
      <c r="D944" s="50"/>
      <c r="E944" s="50"/>
      <c r="F944" s="51"/>
      <c r="G944" s="52"/>
      <c r="H944" s="52"/>
      <c r="I944" s="99"/>
    </row>
    <row r="945" spans="2:9" ht="15.75" thickBot="1">
      <c r="B945" s="68"/>
      <c r="H945" s="22"/>
    </row>
    <row r="946" spans="2:9" ht="15.75" thickBot="1">
      <c r="B946" s="199" t="s">
        <v>22</v>
      </c>
      <c r="C946" s="200"/>
      <c r="D946" s="200"/>
      <c r="E946" s="200"/>
      <c r="F946" s="200"/>
      <c r="G946" s="200"/>
      <c r="H946" s="200"/>
      <c r="I946" s="200"/>
    </row>
    <row r="947" spans="2:9" ht="15.75" thickBot="1">
      <c r="B947" s="71"/>
      <c r="C947" s="71"/>
      <c r="D947" s="71"/>
      <c r="E947" s="71"/>
      <c r="F947" s="71"/>
      <c r="G947" s="71"/>
      <c r="H947" s="71"/>
      <c r="I947" s="71"/>
    </row>
    <row r="948" spans="2:9">
      <c r="B948" s="55"/>
      <c r="C948" s="56"/>
      <c r="D948" s="56"/>
      <c r="E948" s="56"/>
      <c r="F948" s="56"/>
      <c r="G948" s="56"/>
      <c r="H948" s="56"/>
      <c r="I948" s="57"/>
    </row>
    <row r="949" spans="2:9">
      <c r="B949" s="38"/>
      <c r="C949" s="39"/>
      <c r="D949" s="207" t="s">
        <v>150</v>
      </c>
      <c r="E949" s="207"/>
      <c r="F949" s="207"/>
      <c r="G949" s="207"/>
      <c r="H949" s="207"/>
      <c r="I949" s="207"/>
    </row>
    <row r="950" spans="2:9" ht="15.75" thickBot="1">
      <c r="B950" s="42"/>
      <c r="C950" s="43"/>
      <c r="D950" s="43"/>
      <c r="E950" s="43"/>
      <c r="F950" s="43"/>
      <c r="G950" s="43"/>
      <c r="H950" s="43"/>
      <c r="I950" s="44"/>
    </row>
    <row r="951" spans="2:9" ht="15.75" thickBot="1">
      <c r="B951" s="68"/>
    </row>
    <row r="952" spans="2:9" ht="15.75" thickBot="1">
      <c r="B952" s="189" t="s">
        <v>78</v>
      </c>
      <c r="C952" s="190"/>
      <c r="D952" s="190"/>
      <c r="E952" s="190"/>
      <c r="F952" s="190"/>
      <c r="G952" s="190"/>
      <c r="H952" s="190"/>
      <c r="I952" s="190"/>
    </row>
    <row r="953" spans="2:9" ht="15.75" thickBot="1">
      <c r="B953" s="68"/>
    </row>
    <row r="954" spans="2:9" ht="45">
      <c r="B954" s="139" t="s">
        <v>25</v>
      </c>
      <c r="C954" s="137" t="s">
        <v>31</v>
      </c>
      <c r="D954" s="137" t="s">
        <v>12</v>
      </c>
      <c r="E954" s="137" t="s">
        <v>26</v>
      </c>
      <c r="F954" s="137" t="s">
        <v>27</v>
      </c>
      <c r="G954" s="137" t="s">
        <v>123</v>
      </c>
      <c r="H954" s="137" t="s">
        <v>202</v>
      </c>
      <c r="I954" s="137" t="s">
        <v>41</v>
      </c>
    </row>
    <row r="955" spans="2:9">
      <c r="B955" s="28" t="s">
        <v>29</v>
      </c>
      <c r="C955" s="21">
        <v>40938</v>
      </c>
      <c r="D955" s="108" t="s">
        <v>108</v>
      </c>
      <c r="E955" s="16" t="s">
        <v>34</v>
      </c>
      <c r="F955" s="49">
        <v>29876.27</v>
      </c>
      <c r="G955" s="45" t="e">
        <f>F955/(1+#REF!)</f>
        <v>#REF!</v>
      </c>
      <c r="H955" s="16">
        <v>220</v>
      </c>
      <c r="I955" s="77" t="e">
        <f>G955/H955</f>
        <v>#REF!</v>
      </c>
    </row>
    <row r="956" spans="2:9">
      <c r="B956" s="28" t="s">
        <v>30</v>
      </c>
      <c r="C956" s="21">
        <v>40807</v>
      </c>
      <c r="D956" s="53" t="s">
        <v>83</v>
      </c>
      <c r="E956" s="16" t="s">
        <v>34</v>
      </c>
      <c r="F956" s="49">
        <v>4025.23</v>
      </c>
      <c r="G956" s="45" t="e">
        <f>F956/(1+#REF!)</f>
        <v>#REF!</v>
      </c>
      <c r="H956" s="16">
        <v>220</v>
      </c>
      <c r="I956" s="77" t="e">
        <f t="shared" ref="I956:I957" si="80">G956/H956</f>
        <v>#REF!</v>
      </c>
    </row>
    <row r="957" spans="2:9">
      <c r="B957" s="28" t="s">
        <v>36</v>
      </c>
      <c r="C957" s="21">
        <v>40931</v>
      </c>
      <c r="D957" s="89" t="s">
        <v>50</v>
      </c>
      <c r="E957" s="16" t="s">
        <v>34</v>
      </c>
      <c r="F957" s="49">
        <v>6492.93</v>
      </c>
      <c r="G957" s="45" t="e">
        <f>F957/(1+#REF!)</f>
        <v>#REF!</v>
      </c>
      <c r="H957" s="16">
        <v>220</v>
      </c>
      <c r="I957" s="77" t="e">
        <f t="shared" si="80"/>
        <v>#REF!</v>
      </c>
    </row>
    <row r="958" spans="2:9">
      <c r="B958" s="28"/>
      <c r="C958" s="21"/>
      <c r="D958" s="53"/>
      <c r="E958" s="53"/>
      <c r="F958" s="16"/>
      <c r="G958" s="49"/>
      <c r="H958" s="45"/>
      <c r="I958" s="16"/>
    </row>
    <row r="959" spans="2:9">
      <c r="B959" s="28"/>
      <c r="C959" s="21"/>
      <c r="D959" s="53"/>
      <c r="E959" s="53"/>
      <c r="F959" s="16"/>
      <c r="G959" s="49"/>
      <c r="H959" s="191" t="s">
        <v>77</v>
      </c>
      <c r="I959" s="192"/>
    </row>
    <row r="960" spans="2:9" ht="15.75" thickBot="1">
      <c r="B960" s="29"/>
      <c r="C960" s="51"/>
      <c r="D960" s="76"/>
      <c r="E960" s="76"/>
      <c r="F960" s="78"/>
      <c r="G960" s="52"/>
      <c r="H960" s="193"/>
      <c r="I960" s="194"/>
    </row>
    <row r="962" spans="1:39" s="113" customFormat="1" ht="9.75" customHeight="1">
      <c r="A962"/>
      <c r="B962" s="133"/>
      <c r="C962" s="133"/>
      <c r="D962" s="133"/>
      <c r="E962" s="133"/>
      <c r="F962" s="133"/>
      <c r="G962" s="133"/>
      <c r="H962" s="133"/>
      <c r="I962" s="134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</row>
    <row r="963" spans="1:39" ht="15.75" thickBot="1"/>
    <row r="964" spans="1:39" ht="15.75">
      <c r="B964" s="208" t="s">
        <v>197</v>
      </c>
      <c r="C964" s="209"/>
      <c r="D964" s="209"/>
      <c r="E964" s="209"/>
      <c r="F964" s="209"/>
      <c r="G964" s="209"/>
      <c r="H964" s="209"/>
      <c r="I964" s="209"/>
    </row>
    <row r="965" spans="1:39" ht="15.75" thickBot="1">
      <c r="B965" s="204" t="s">
        <v>76</v>
      </c>
      <c r="C965" s="205"/>
      <c r="D965" s="205"/>
      <c r="E965" s="205"/>
      <c r="F965" s="205"/>
      <c r="G965" s="205"/>
      <c r="H965" s="205"/>
      <c r="I965" s="205"/>
    </row>
    <row r="966" spans="1:39" ht="15.75" thickBot="1">
      <c r="B966" s="35"/>
      <c r="C966" s="36"/>
      <c r="D966" s="36"/>
      <c r="E966" s="36"/>
      <c r="F966" s="36"/>
      <c r="G966" s="36"/>
      <c r="H966" s="36"/>
      <c r="I966" s="36"/>
    </row>
    <row r="967" spans="1:39" ht="15.75" thickBot="1">
      <c r="B967" s="195" t="s">
        <v>17</v>
      </c>
      <c r="C967" s="196"/>
      <c r="D967" s="206" t="s">
        <v>66</v>
      </c>
      <c r="E967" s="206"/>
      <c r="F967" s="206"/>
      <c r="G967" s="206"/>
      <c r="H967" s="206"/>
      <c r="I967" s="206"/>
    </row>
    <row r="968" spans="1:39" ht="15.75" thickBot="1">
      <c r="B968" s="13"/>
      <c r="C968" s="10"/>
      <c r="D968" s="10"/>
      <c r="E968" s="10"/>
      <c r="F968" s="10"/>
      <c r="G968" s="10"/>
      <c r="H968" s="10"/>
      <c r="I968" s="34"/>
    </row>
    <row r="969" spans="1:39" ht="30">
      <c r="B969" s="201" t="s">
        <v>23</v>
      </c>
      <c r="C969" s="202"/>
      <c r="D969" s="137" t="s">
        <v>6</v>
      </c>
      <c r="E969" s="137" t="s">
        <v>38</v>
      </c>
      <c r="F969" s="137" t="s">
        <v>125</v>
      </c>
      <c r="G969" s="137" t="s">
        <v>111</v>
      </c>
      <c r="H969" s="137" t="s">
        <v>117</v>
      </c>
      <c r="I969" s="137" t="s">
        <v>15</v>
      </c>
    </row>
    <row r="970" spans="1:39">
      <c r="B970" s="46" t="s">
        <v>8</v>
      </c>
      <c r="C970" s="21">
        <f t="shared" ref="C970:D972" si="81">C999</f>
        <v>40939</v>
      </c>
      <c r="D970" s="108" t="str">
        <f t="shared" si="81"/>
        <v>Engenheiro Eletricista (44 horas)</v>
      </c>
      <c r="E970" s="70" t="s">
        <v>34</v>
      </c>
      <c r="F970" s="101">
        <f>'Quantitativo de MDO'!E196</f>
        <v>2.0000000000000002E-5</v>
      </c>
      <c r="G970" s="45" t="e">
        <f>#REF!</f>
        <v>#REF!</v>
      </c>
      <c r="H970" s="45" t="e">
        <f>F970*G970</f>
        <v>#REF!</v>
      </c>
      <c r="I970" s="81">
        <f>'Cálculo do fator "K"'!$M$23</f>
        <v>2.1865000000000001</v>
      </c>
    </row>
    <row r="971" spans="1:39">
      <c r="B971" s="46" t="s">
        <v>9</v>
      </c>
      <c r="C971" s="21">
        <f t="shared" si="81"/>
        <v>40807</v>
      </c>
      <c r="D971" s="53" t="str">
        <f t="shared" si="81"/>
        <v>Desenhista Projetista (44 horas)</v>
      </c>
      <c r="E971" s="70" t="s">
        <v>34</v>
      </c>
      <c r="F971" s="101">
        <f>'Quantitativo de MDO'!E197</f>
        <v>1.0000000000000001E-5</v>
      </c>
      <c r="G971" s="45" t="e">
        <f>#REF!</f>
        <v>#REF!</v>
      </c>
      <c r="H971" s="45" t="e">
        <f t="shared" ref="H971:H972" si="82">F971*G971</f>
        <v>#REF!</v>
      </c>
      <c r="I971" s="81">
        <f t="shared" ref="I971:I972" si="83">I970</f>
        <v>2.1865000000000001</v>
      </c>
    </row>
    <row r="972" spans="1:39" ht="15.75" thickBot="1">
      <c r="B972" s="73" t="s">
        <v>10</v>
      </c>
      <c r="C972" s="51">
        <f t="shared" si="81"/>
        <v>40931</v>
      </c>
      <c r="D972" s="76" t="str">
        <f t="shared" si="81"/>
        <v>Auxiliar Técnico/Assistente de Engenharia (44 horas)</v>
      </c>
      <c r="E972" s="105" t="s">
        <v>34</v>
      </c>
      <c r="F972" s="106">
        <f>'Quantitativo de MDO'!E198</f>
        <v>5.0000000000000004E-6</v>
      </c>
      <c r="G972" s="75" t="e">
        <f>#REF!</f>
        <v>#REF!</v>
      </c>
      <c r="H972" s="75" t="e">
        <f t="shared" si="82"/>
        <v>#REF!</v>
      </c>
      <c r="I972" s="99">
        <f t="shared" si="83"/>
        <v>2.1865000000000001</v>
      </c>
    </row>
    <row r="973" spans="1:39" ht="15.75" thickBot="1">
      <c r="B973" s="13"/>
    </row>
    <row r="974" spans="1:39" ht="15.75" thickBot="1">
      <c r="B974" s="199" t="s">
        <v>21</v>
      </c>
      <c r="C974" s="200"/>
      <c r="D974" s="200"/>
      <c r="E974" s="200"/>
      <c r="F974" s="200"/>
      <c r="G974" s="200"/>
      <c r="H974" s="200"/>
      <c r="I974" s="200"/>
    </row>
    <row r="975" spans="1:39" ht="15.75" thickBot="1">
      <c r="B975" s="20"/>
      <c r="C975" s="5"/>
      <c r="D975" s="5"/>
      <c r="E975" s="5"/>
      <c r="F975" s="5"/>
      <c r="G975" s="5"/>
      <c r="H975" s="5"/>
      <c r="I975" s="17"/>
    </row>
    <row r="976" spans="1:39" ht="15.75" thickBot="1">
      <c r="B976" s="195" t="s">
        <v>18</v>
      </c>
      <c r="C976" s="196"/>
      <c r="D976" s="203" t="s">
        <v>72</v>
      </c>
      <c r="E976" s="203"/>
      <c r="F976" s="203"/>
      <c r="G976" s="203"/>
      <c r="H976" s="203"/>
      <c r="I976" s="203"/>
    </row>
    <row r="977" spans="2:9" ht="15.75" thickBot="1">
      <c r="B977" s="13"/>
      <c r="C977" s="10"/>
      <c r="D977" s="10"/>
      <c r="E977" s="10"/>
      <c r="F977" s="10"/>
      <c r="G977" s="10"/>
      <c r="H977" s="10"/>
      <c r="I977" s="34"/>
    </row>
    <row r="978" spans="2:9" ht="30">
      <c r="B978" s="201" t="s">
        <v>23</v>
      </c>
      <c r="C978" s="202"/>
      <c r="D978" s="137" t="s">
        <v>6</v>
      </c>
      <c r="E978" s="137" t="s">
        <v>38</v>
      </c>
      <c r="F978" s="137" t="s">
        <v>125</v>
      </c>
      <c r="G978" s="137" t="s">
        <v>115</v>
      </c>
      <c r="H978" s="137" t="s">
        <v>117</v>
      </c>
      <c r="I978" s="137" t="s">
        <v>56</v>
      </c>
    </row>
    <row r="979" spans="2:9">
      <c r="B979" s="46" t="s">
        <v>71</v>
      </c>
      <c r="C979" s="21" t="s">
        <v>81</v>
      </c>
      <c r="D979" s="48" t="s">
        <v>43</v>
      </c>
      <c r="E979" s="21" t="s">
        <v>26</v>
      </c>
      <c r="F979" s="132">
        <v>2.0000000000000001E-4</v>
      </c>
      <c r="G979" s="49">
        <v>96.62</v>
      </c>
      <c r="H979" s="49">
        <f>F979*G979</f>
        <v>1.9324000000000001E-2</v>
      </c>
      <c r="I979" s="81">
        <f>'Cálculo do fator "K"'!$M$24</f>
        <v>1.1986000000000001</v>
      </c>
    </row>
    <row r="980" spans="2:9" ht="15.75" thickBot="1">
      <c r="B980" s="73"/>
      <c r="C980" s="51"/>
      <c r="D980" s="74"/>
      <c r="E980" s="74"/>
      <c r="F980" s="75"/>
      <c r="G980" s="75"/>
      <c r="H980" s="75"/>
      <c r="I980" s="47"/>
    </row>
    <row r="981" spans="2:9" ht="15.75" thickBot="1">
      <c r="B981" s="13"/>
    </row>
    <row r="982" spans="2:9" ht="15.75" thickBot="1">
      <c r="B982" s="199" t="s">
        <v>20</v>
      </c>
      <c r="C982" s="200"/>
      <c r="D982" s="200"/>
      <c r="E982" s="200"/>
      <c r="F982" s="200"/>
      <c r="G982" s="200"/>
      <c r="H982" s="200"/>
      <c r="I982" s="200"/>
    </row>
    <row r="983" spans="2:9" ht="15.75" thickBot="1">
      <c r="B983" s="13"/>
    </row>
    <row r="984" spans="2:9" ht="15.75" thickBot="1">
      <c r="B984" s="195" t="s">
        <v>19</v>
      </c>
      <c r="C984" s="196"/>
      <c r="D984" s="197" t="s">
        <v>40</v>
      </c>
      <c r="E984" s="198"/>
      <c r="F984" s="198"/>
      <c r="G984" s="198"/>
      <c r="H984" s="198"/>
      <c r="I984" s="198"/>
    </row>
    <row r="985" spans="2:9" ht="15.75" thickBot="1">
      <c r="B985" s="13"/>
      <c r="C985" s="10"/>
      <c r="D985" s="10"/>
      <c r="E985" s="10"/>
      <c r="F985" s="10"/>
      <c r="G985" s="10"/>
      <c r="H985" s="10"/>
      <c r="I985" s="34"/>
    </row>
    <row r="986" spans="2:9" ht="30">
      <c r="B986" s="139" t="s">
        <v>25</v>
      </c>
      <c r="C986" s="137" t="s">
        <v>24</v>
      </c>
      <c r="D986" s="137" t="s">
        <v>7</v>
      </c>
      <c r="E986" s="137" t="s">
        <v>38</v>
      </c>
      <c r="F986" s="137" t="s">
        <v>125</v>
      </c>
      <c r="G986" s="137" t="s">
        <v>115</v>
      </c>
      <c r="H986" s="137" t="s">
        <v>117</v>
      </c>
      <c r="I986" s="137" t="s">
        <v>56</v>
      </c>
    </row>
    <row r="987" spans="2:9">
      <c r="B987" s="28" t="s">
        <v>73</v>
      </c>
      <c r="C987" s="21" t="s">
        <v>45</v>
      </c>
      <c r="D987" s="48" t="s">
        <v>46</v>
      </c>
      <c r="E987" s="21" t="s">
        <v>26</v>
      </c>
      <c r="F987" s="132">
        <v>3.5E-4</v>
      </c>
      <c r="G987" s="49">
        <v>450</v>
      </c>
      <c r="H987" s="49">
        <f>F987*G987</f>
        <v>0.1575</v>
      </c>
      <c r="I987" s="81">
        <f>'Cálculo do fator "K"'!$M$24</f>
        <v>1.1986000000000001</v>
      </c>
    </row>
    <row r="988" spans="2:9" ht="15.75" thickBot="1">
      <c r="B988" s="29"/>
      <c r="C988" s="51"/>
      <c r="D988" s="50"/>
      <c r="E988" s="50"/>
      <c r="F988" s="51"/>
      <c r="G988" s="52"/>
      <c r="H988" s="52"/>
      <c r="I988" s="99"/>
    </row>
    <row r="989" spans="2:9" ht="15.75" thickBot="1">
      <c r="B989" s="68"/>
      <c r="H989" s="22"/>
    </row>
    <row r="990" spans="2:9" ht="15.75" thickBot="1">
      <c r="B990" s="199" t="s">
        <v>22</v>
      </c>
      <c r="C990" s="200"/>
      <c r="D990" s="200"/>
      <c r="E990" s="200"/>
      <c r="F990" s="200"/>
      <c r="G990" s="200"/>
      <c r="H990" s="200"/>
      <c r="I990" s="200"/>
    </row>
    <row r="991" spans="2:9" ht="15.75" thickBot="1">
      <c r="B991" s="71"/>
      <c r="C991" s="71"/>
      <c r="D991" s="71"/>
      <c r="E991" s="71"/>
      <c r="F991" s="71"/>
      <c r="G991" s="71"/>
      <c r="H991" s="71"/>
      <c r="I991" s="71"/>
    </row>
    <row r="992" spans="2:9">
      <c r="B992" s="55"/>
      <c r="C992" s="56"/>
      <c r="D992" s="56"/>
      <c r="E992" s="56"/>
      <c r="F992" s="56"/>
      <c r="G992" s="56"/>
      <c r="H992" s="56"/>
      <c r="I992" s="57"/>
    </row>
    <row r="993" spans="1:39">
      <c r="B993" s="38"/>
      <c r="C993" s="39"/>
      <c r="D993" s="207" t="s">
        <v>150</v>
      </c>
      <c r="E993" s="207"/>
      <c r="F993" s="207"/>
      <c r="G993" s="207"/>
      <c r="H993" s="207"/>
      <c r="I993" s="207"/>
    </row>
    <row r="994" spans="1:39" ht="15.75" thickBot="1">
      <c r="B994" s="42"/>
      <c r="C994" s="43"/>
      <c r="D994" s="43"/>
      <c r="E994" s="43"/>
      <c r="F994" s="43"/>
      <c r="G994" s="43"/>
      <c r="H994" s="43"/>
      <c r="I994" s="44"/>
    </row>
    <row r="995" spans="1:39" ht="15.75" thickBot="1">
      <c r="B995" s="68"/>
    </row>
    <row r="996" spans="1:39" ht="15.75" thickBot="1">
      <c r="B996" s="189" t="s">
        <v>78</v>
      </c>
      <c r="C996" s="190"/>
      <c r="D996" s="190"/>
      <c r="E996" s="190"/>
      <c r="F996" s="190"/>
      <c r="G996" s="190"/>
      <c r="H996" s="190"/>
      <c r="I996" s="190"/>
    </row>
    <row r="997" spans="1:39" ht="15.75" thickBot="1">
      <c r="B997" s="68"/>
    </row>
    <row r="998" spans="1:39" ht="45">
      <c r="B998" s="159" t="s">
        <v>25</v>
      </c>
      <c r="C998" s="137" t="s">
        <v>31</v>
      </c>
      <c r="D998" s="137" t="s">
        <v>12</v>
      </c>
      <c r="E998" s="137" t="s">
        <v>26</v>
      </c>
      <c r="F998" s="137" t="s">
        <v>27</v>
      </c>
      <c r="G998" s="137" t="s">
        <v>144</v>
      </c>
      <c r="H998" s="137" t="s">
        <v>202</v>
      </c>
      <c r="I998" s="137" t="s">
        <v>41</v>
      </c>
    </row>
    <row r="999" spans="1:39">
      <c r="B999" s="28" t="s">
        <v>29</v>
      </c>
      <c r="C999" s="21">
        <v>40939</v>
      </c>
      <c r="D999" s="108" t="s">
        <v>48</v>
      </c>
      <c r="E999" s="16" t="s">
        <v>34</v>
      </c>
      <c r="F999" s="49">
        <v>26981.74</v>
      </c>
      <c r="G999" s="45" t="e">
        <f>F999/(1+#REF!)</f>
        <v>#REF!</v>
      </c>
      <c r="H999" s="16">
        <v>220</v>
      </c>
      <c r="I999" s="77" t="e">
        <f>G999/H999</f>
        <v>#REF!</v>
      </c>
    </row>
    <row r="1000" spans="1:39">
      <c r="B1000" s="28" t="s">
        <v>30</v>
      </c>
      <c r="C1000" s="21">
        <v>40807</v>
      </c>
      <c r="D1000" s="53" t="s">
        <v>83</v>
      </c>
      <c r="E1000" s="16" t="s">
        <v>34</v>
      </c>
      <c r="F1000" s="49">
        <v>4025.23</v>
      </c>
      <c r="G1000" s="45" t="e">
        <f>F1000/(1+#REF!)</f>
        <v>#REF!</v>
      </c>
      <c r="H1000" s="16">
        <v>220</v>
      </c>
      <c r="I1000" s="77" t="e">
        <f t="shared" ref="I1000:I1001" si="84">G1000/H1000</f>
        <v>#REF!</v>
      </c>
    </row>
    <row r="1001" spans="1:39">
      <c r="B1001" s="28" t="s">
        <v>36</v>
      </c>
      <c r="C1001" s="21">
        <v>40931</v>
      </c>
      <c r="D1001" s="89" t="s">
        <v>50</v>
      </c>
      <c r="E1001" s="16" t="s">
        <v>34</v>
      </c>
      <c r="F1001" s="49">
        <v>6492.93</v>
      </c>
      <c r="G1001" s="45" t="e">
        <f>F1001/(1+#REF!)</f>
        <v>#REF!</v>
      </c>
      <c r="H1001" s="16">
        <v>220</v>
      </c>
      <c r="I1001" s="77" t="e">
        <f t="shared" si="84"/>
        <v>#REF!</v>
      </c>
    </row>
    <row r="1002" spans="1:39">
      <c r="B1002" s="28"/>
      <c r="C1002" s="21"/>
      <c r="D1002" s="53"/>
      <c r="E1002" s="53"/>
      <c r="F1002" s="16"/>
      <c r="G1002" s="49"/>
      <c r="H1002" s="45"/>
      <c r="I1002" s="16"/>
    </row>
    <row r="1003" spans="1:39">
      <c r="B1003" s="28"/>
      <c r="C1003" s="21"/>
      <c r="D1003" s="53"/>
      <c r="E1003" s="53"/>
      <c r="F1003" s="16"/>
      <c r="G1003" s="49"/>
      <c r="H1003" s="191" t="s">
        <v>77</v>
      </c>
      <c r="I1003" s="192"/>
    </row>
    <row r="1004" spans="1:39" ht="15.75" thickBot="1">
      <c r="B1004" s="29"/>
      <c r="C1004" s="51"/>
      <c r="D1004" s="76"/>
      <c r="E1004" s="76"/>
      <c r="F1004" s="78"/>
      <c r="G1004" s="52"/>
      <c r="H1004" s="193"/>
      <c r="I1004" s="194"/>
    </row>
    <row r="1006" spans="1:39" s="113" customFormat="1" ht="10.5" customHeight="1">
      <c r="A1006"/>
      <c r="B1006" s="133"/>
      <c r="C1006" s="133"/>
      <c r="D1006" s="133"/>
      <c r="E1006" s="133"/>
      <c r="F1006" s="133"/>
      <c r="G1006" s="133"/>
      <c r="H1006" s="133"/>
      <c r="I1006" s="134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</row>
    <row r="1007" spans="1:39" ht="15.75" thickBot="1"/>
    <row r="1008" spans="1:39" ht="15.75">
      <c r="B1008" s="208" t="s">
        <v>198</v>
      </c>
      <c r="C1008" s="209"/>
      <c r="D1008" s="209"/>
      <c r="E1008" s="209"/>
      <c r="F1008" s="209"/>
      <c r="G1008" s="209"/>
      <c r="H1008" s="209"/>
      <c r="I1008" s="209"/>
    </row>
    <row r="1009" spans="2:9" ht="15.75" thickBot="1">
      <c r="B1009" s="204" t="s">
        <v>76</v>
      </c>
      <c r="C1009" s="205"/>
      <c r="D1009" s="205"/>
      <c r="E1009" s="205"/>
      <c r="F1009" s="205"/>
      <c r="G1009" s="205"/>
      <c r="H1009" s="205"/>
      <c r="I1009" s="205"/>
    </row>
    <row r="1010" spans="2:9" ht="15.75" thickBot="1">
      <c r="B1010" s="35"/>
      <c r="C1010" s="36"/>
      <c r="D1010" s="36"/>
      <c r="E1010" s="36"/>
      <c r="F1010" s="36"/>
      <c r="G1010" s="36"/>
      <c r="H1010" s="36"/>
      <c r="I1010" s="36"/>
    </row>
    <row r="1011" spans="2:9" ht="15.75" thickBot="1">
      <c r="B1011" s="195" t="s">
        <v>17</v>
      </c>
      <c r="C1011" s="196"/>
      <c r="D1011" s="206" t="s">
        <v>66</v>
      </c>
      <c r="E1011" s="206"/>
      <c r="F1011" s="206"/>
      <c r="G1011" s="206"/>
      <c r="H1011" s="206"/>
      <c r="I1011" s="206"/>
    </row>
    <row r="1012" spans="2:9" ht="15.75" thickBot="1">
      <c r="B1012" s="13"/>
      <c r="C1012" s="10"/>
      <c r="D1012" s="10"/>
      <c r="E1012" s="10"/>
      <c r="F1012" s="10"/>
      <c r="G1012" s="10"/>
      <c r="H1012" s="10"/>
      <c r="I1012" s="34"/>
    </row>
    <row r="1013" spans="2:9" ht="30">
      <c r="B1013" s="201" t="s">
        <v>23</v>
      </c>
      <c r="C1013" s="202"/>
      <c r="D1013" s="137" t="s">
        <v>6</v>
      </c>
      <c r="E1013" s="137" t="s">
        <v>38</v>
      </c>
      <c r="F1013" s="137" t="s">
        <v>125</v>
      </c>
      <c r="G1013" s="137" t="s">
        <v>111</v>
      </c>
      <c r="H1013" s="137" t="s">
        <v>117</v>
      </c>
      <c r="I1013" s="137" t="s">
        <v>15</v>
      </c>
    </row>
    <row r="1014" spans="2:9">
      <c r="B1014" s="46" t="s">
        <v>8</v>
      </c>
      <c r="C1014" s="21">
        <f t="shared" ref="C1014:D1016" si="85">C1043</f>
        <v>40939</v>
      </c>
      <c r="D1014" s="108" t="str">
        <f t="shared" si="85"/>
        <v>Engenheiro Eletricista (44 horas)</v>
      </c>
      <c r="E1014" s="70" t="s">
        <v>34</v>
      </c>
      <c r="F1014" s="101">
        <f>'Quantitativo de MDO'!E205</f>
        <v>2.9999999999999997E-4</v>
      </c>
      <c r="G1014" s="45" t="e">
        <f>#REF!</f>
        <v>#REF!</v>
      </c>
      <c r="H1014" s="45" t="e">
        <f>F1014*G1014</f>
        <v>#REF!</v>
      </c>
      <c r="I1014" s="81">
        <f>'Cálculo do fator "K"'!$M$23</f>
        <v>2.1865000000000001</v>
      </c>
    </row>
    <row r="1015" spans="2:9">
      <c r="B1015" s="46" t="s">
        <v>9</v>
      </c>
      <c r="C1015" s="21">
        <f t="shared" si="85"/>
        <v>40807</v>
      </c>
      <c r="D1015" s="53" t="str">
        <f t="shared" si="85"/>
        <v>Desenhista Projetista (44 horas)</v>
      </c>
      <c r="E1015" s="70" t="s">
        <v>34</v>
      </c>
      <c r="F1015" s="101">
        <f>'Quantitativo de MDO'!E206</f>
        <v>1.4999999999999999E-4</v>
      </c>
      <c r="G1015" s="45" t="e">
        <f>#REF!</f>
        <v>#REF!</v>
      </c>
      <c r="H1015" s="45" t="e">
        <f t="shared" ref="H1015:H1016" si="86">F1015*G1015</f>
        <v>#REF!</v>
      </c>
      <c r="I1015" s="81">
        <f t="shared" ref="I1015:I1016" si="87">I1014</f>
        <v>2.1865000000000001</v>
      </c>
    </row>
    <row r="1016" spans="2:9" ht="15.75" thickBot="1">
      <c r="B1016" s="73" t="s">
        <v>10</v>
      </c>
      <c r="C1016" s="51">
        <f t="shared" si="85"/>
        <v>40931</v>
      </c>
      <c r="D1016" s="76" t="str">
        <f t="shared" si="85"/>
        <v>Auxiliar Técnico/Assistente de Engenharia (44 horas)</v>
      </c>
      <c r="E1016" s="105" t="s">
        <v>34</v>
      </c>
      <c r="F1016" s="106">
        <f>'Quantitativo de MDO'!E207</f>
        <v>7.4999999999999993E-5</v>
      </c>
      <c r="G1016" s="75" t="e">
        <f>#REF!</f>
        <v>#REF!</v>
      </c>
      <c r="H1016" s="75" t="e">
        <f t="shared" si="86"/>
        <v>#REF!</v>
      </c>
      <c r="I1016" s="99">
        <f t="shared" si="87"/>
        <v>2.1865000000000001</v>
      </c>
    </row>
    <row r="1017" spans="2:9" ht="15.75" thickBot="1">
      <c r="B1017" s="13"/>
    </row>
    <row r="1018" spans="2:9" ht="15.75" thickBot="1">
      <c r="B1018" s="199" t="s">
        <v>21</v>
      </c>
      <c r="C1018" s="200"/>
      <c r="D1018" s="200"/>
      <c r="E1018" s="200"/>
      <c r="F1018" s="200"/>
      <c r="G1018" s="200"/>
      <c r="H1018" s="200"/>
      <c r="I1018" s="200"/>
    </row>
    <row r="1019" spans="2:9" ht="15.75" thickBot="1">
      <c r="B1019" s="20"/>
      <c r="C1019" s="5"/>
      <c r="D1019" s="5"/>
      <c r="E1019" s="5"/>
      <c r="F1019" s="5"/>
      <c r="G1019" s="5"/>
      <c r="H1019" s="5"/>
      <c r="I1019" s="17"/>
    </row>
    <row r="1020" spans="2:9" ht="15.75" thickBot="1">
      <c r="B1020" s="195" t="s">
        <v>18</v>
      </c>
      <c r="C1020" s="196"/>
      <c r="D1020" s="203" t="s">
        <v>72</v>
      </c>
      <c r="E1020" s="203"/>
      <c r="F1020" s="203"/>
      <c r="G1020" s="203"/>
      <c r="H1020" s="203"/>
      <c r="I1020" s="203"/>
    </row>
    <row r="1021" spans="2:9" ht="15.75" thickBot="1">
      <c r="B1021" s="13"/>
      <c r="C1021" s="10"/>
      <c r="D1021" s="10"/>
      <c r="E1021" s="10"/>
      <c r="F1021" s="10"/>
      <c r="G1021" s="10"/>
      <c r="H1021" s="10"/>
      <c r="I1021" s="34"/>
    </row>
    <row r="1022" spans="2:9" ht="30">
      <c r="B1022" s="201" t="s">
        <v>23</v>
      </c>
      <c r="C1022" s="202"/>
      <c r="D1022" s="137" t="s">
        <v>6</v>
      </c>
      <c r="E1022" s="137" t="s">
        <v>38</v>
      </c>
      <c r="F1022" s="137" t="s">
        <v>125</v>
      </c>
      <c r="G1022" s="137" t="s">
        <v>115</v>
      </c>
      <c r="H1022" s="137" t="s">
        <v>117</v>
      </c>
      <c r="I1022" s="137" t="s">
        <v>56</v>
      </c>
    </row>
    <row r="1023" spans="2:9">
      <c r="B1023" s="46" t="s">
        <v>71</v>
      </c>
      <c r="C1023" s="21" t="s">
        <v>81</v>
      </c>
      <c r="D1023" s="48" t="s">
        <v>43</v>
      </c>
      <c r="E1023" s="21" t="s">
        <v>26</v>
      </c>
      <c r="F1023" s="132">
        <v>2.0000000000000001E-4</v>
      </c>
      <c r="G1023" s="49">
        <v>96.62</v>
      </c>
      <c r="H1023" s="49">
        <f>F1023*G1023</f>
        <v>1.9324000000000001E-2</v>
      </c>
      <c r="I1023" s="81">
        <f>'Cálculo do fator "K"'!$M$24</f>
        <v>1.1986000000000001</v>
      </c>
    </row>
    <row r="1024" spans="2:9" ht="15.75" thickBot="1">
      <c r="B1024" s="73"/>
      <c r="C1024" s="51"/>
      <c r="D1024" s="74"/>
      <c r="E1024" s="74"/>
      <c r="F1024" s="75"/>
      <c r="G1024" s="75"/>
      <c r="H1024" s="75"/>
      <c r="I1024" s="47"/>
    </row>
    <row r="1025" spans="2:9" ht="15.75" thickBot="1">
      <c r="B1025" s="13"/>
    </row>
    <row r="1026" spans="2:9" ht="15.75" thickBot="1">
      <c r="B1026" s="199" t="s">
        <v>20</v>
      </c>
      <c r="C1026" s="200"/>
      <c r="D1026" s="200"/>
      <c r="E1026" s="200"/>
      <c r="F1026" s="200"/>
      <c r="G1026" s="200"/>
      <c r="H1026" s="200"/>
      <c r="I1026" s="200"/>
    </row>
    <row r="1027" spans="2:9" ht="15.75" thickBot="1">
      <c r="B1027" s="13"/>
    </row>
    <row r="1028" spans="2:9" ht="15.75" thickBot="1">
      <c r="B1028" s="195" t="s">
        <v>19</v>
      </c>
      <c r="C1028" s="196"/>
      <c r="D1028" s="197" t="s">
        <v>40</v>
      </c>
      <c r="E1028" s="198"/>
      <c r="F1028" s="198"/>
      <c r="G1028" s="198"/>
      <c r="H1028" s="198"/>
      <c r="I1028" s="198"/>
    </row>
    <row r="1029" spans="2:9" ht="15.75" thickBot="1">
      <c r="B1029" s="13"/>
      <c r="C1029" s="10"/>
      <c r="D1029" s="10"/>
      <c r="E1029" s="10"/>
      <c r="F1029" s="10"/>
      <c r="G1029" s="10"/>
      <c r="H1029" s="10"/>
      <c r="I1029" s="34"/>
    </row>
    <row r="1030" spans="2:9" ht="30">
      <c r="B1030" s="139" t="s">
        <v>25</v>
      </c>
      <c r="C1030" s="137" t="s">
        <v>24</v>
      </c>
      <c r="D1030" s="137" t="s">
        <v>7</v>
      </c>
      <c r="E1030" s="137" t="s">
        <v>38</v>
      </c>
      <c r="F1030" s="137" t="s">
        <v>125</v>
      </c>
      <c r="G1030" s="137" t="s">
        <v>115</v>
      </c>
      <c r="H1030" s="137" t="s">
        <v>117</v>
      </c>
      <c r="I1030" s="137" t="s">
        <v>56</v>
      </c>
    </row>
    <row r="1031" spans="2:9">
      <c r="B1031" s="28" t="s">
        <v>73</v>
      </c>
      <c r="C1031" s="21" t="s">
        <v>45</v>
      </c>
      <c r="D1031" s="48" t="s">
        <v>46</v>
      </c>
      <c r="E1031" s="21" t="s">
        <v>26</v>
      </c>
      <c r="F1031" s="132">
        <v>3.5E-4</v>
      </c>
      <c r="G1031" s="49">
        <v>450</v>
      </c>
      <c r="H1031" s="49">
        <f>F1031*G1031</f>
        <v>0.1575</v>
      </c>
      <c r="I1031" s="81">
        <f>'Cálculo do fator "K"'!$M$24</f>
        <v>1.1986000000000001</v>
      </c>
    </row>
    <row r="1032" spans="2:9" ht="15.75" thickBot="1">
      <c r="B1032" s="29"/>
      <c r="C1032" s="51"/>
      <c r="D1032" s="50"/>
      <c r="E1032" s="50"/>
      <c r="F1032" s="51"/>
      <c r="G1032" s="52"/>
      <c r="H1032" s="52"/>
      <c r="I1032" s="99"/>
    </row>
    <row r="1033" spans="2:9" ht="15.75" thickBot="1">
      <c r="B1033" s="68"/>
      <c r="H1033" s="22"/>
    </row>
    <row r="1034" spans="2:9" ht="15.75" thickBot="1">
      <c r="B1034" s="199" t="s">
        <v>22</v>
      </c>
      <c r="C1034" s="200"/>
      <c r="D1034" s="200"/>
      <c r="E1034" s="200"/>
      <c r="F1034" s="200"/>
      <c r="G1034" s="200"/>
      <c r="H1034" s="200"/>
      <c r="I1034" s="200"/>
    </row>
    <row r="1035" spans="2:9" ht="15.75" thickBot="1">
      <c r="B1035" s="71"/>
      <c r="C1035" s="71"/>
      <c r="D1035" s="71"/>
      <c r="E1035" s="71"/>
      <c r="F1035" s="71"/>
      <c r="G1035" s="71"/>
      <c r="H1035" s="71"/>
      <c r="I1035" s="71"/>
    </row>
    <row r="1036" spans="2:9">
      <c r="B1036" s="55"/>
      <c r="C1036" s="56"/>
      <c r="D1036" s="56"/>
      <c r="E1036" s="56"/>
      <c r="F1036" s="56"/>
      <c r="G1036" s="56"/>
      <c r="H1036" s="56"/>
      <c r="I1036" s="57"/>
    </row>
    <row r="1037" spans="2:9">
      <c r="B1037" s="38"/>
      <c r="C1037" s="39"/>
      <c r="D1037" s="41" t="s">
        <v>28</v>
      </c>
      <c r="E1037" s="41"/>
      <c r="F1037" s="39"/>
      <c r="G1037" s="39"/>
      <c r="H1037" s="39"/>
      <c r="I1037" s="40"/>
    </row>
    <row r="1038" spans="2:9" ht="15.75" thickBot="1">
      <c r="B1038" s="42"/>
      <c r="C1038" s="43"/>
      <c r="D1038" s="43"/>
      <c r="E1038" s="43"/>
      <c r="F1038" s="43"/>
      <c r="G1038" s="43"/>
      <c r="H1038" s="43"/>
      <c r="I1038" s="44"/>
    </row>
    <row r="1039" spans="2:9" ht="15.75" thickBot="1">
      <c r="B1039" s="68"/>
    </row>
    <row r="1040" spans="2:9" ht="15.75" thickBot="1">
      <c r="B1040" s="189" t="s">
        <v>78</v>
      </c>
      <c r="C1040" s="190"/>
      <c r="D1040" s="190"/>
      <c r="E1040" s="190"/>
      <c r="F1040" s="190"/>
      <c r="G1040" s="190"/>
      <c r="H1040" s="190"/>
      <c r="I1040" s="190"/>
    </row>
    <row r="1041" spans="1:39" ht="15.75" thickBot="1">
      <c r="B1041" s="68"/>
    </row>
    <row r="1042" spans="1:39" ht="45">
      <c r="B1042" s="139" t="s">
        <v>25</v>
      </c>
      <c r="C1042" s="137" t="s">
        <v>31</v>
      </c>
      <c r="D1042" s="137" t="s">
        <v>12</v>
      </c>
      <c r="E1042" s="137" t="s">
        <v>26</v>
      </c>
      <c r="F1042" s="137" t="s">
        <v>27</v>
      </c>
      <c r="G1042" s="137" t="s">
        <v>123</v>
      </c>
      <c r="H1042" s="137" t="s">
        <v>202</v>
      </c>
      <c r="I1042" s="137" t="s">
        <v>41</v>
      </c>
    </row>
    <row r="1043" spans="1:39">
      <c r="B1043" s="28" t="s">
        <v>29</v>
      </c>
      <c r="C1043" s="21">
        <v>40939</v>
      </c>
      <c r="D1043" s="108" t="s">
        <v>48</v>
      </c>
      <c r="E1043" s="16" t="s">
        <v>34</v>
      </c>
      <c r="F1043" s="49">
        <v>26981.74</v>
      </c>
      <c r="G1043" s="45" t="e">
        <f>F1043/(1+#REF!)</f>
        <v>#REF!</v>
      </c>
      <c r="H1043" s="16">
        <v>220</v>
      </c>
      <c r="I1043" s="77" t="e">
        <f>G1043/H1043</f>
        <v>#REF!</v>
      </c>
    </row>
    <row r="1044" spans="1:39">
      <c r="B1044" s="28" t="s">
        <v>30</v>
      </c>
      <c r="C1044" s="21">
        <v>40807</v>
      </c>
      <c r="D1044" s="53" t="s">
        <v>83</v>
      </c>
      <c r="E1044" s="16" t="s">
        <v>34</v>
      </c>
      <c r="F1044" s="49">
        <v>4025.23</v>
      </c>
      <c r="G1044" s="45" t="e">
        <f>F1044/(1+#REF!)</f>
        <v>#REF!</v>
      </c>
      <c r="H1044" s="16">
        <v>220</v>
      </c>
      <c r="I1044" s="77" t="e">
        <f t="shared" ref="I1044:I1045" si="88">G1044/H1044</f>
        <v>#REF!</v>
      </c>
    </row>
    <row r="1045" spans="1:39">
      <c r="B1045" s="28" t="s">
        <v>36</v>
      </c>
      <c r="C1045" s="21">
        <v>40931</v>
      </c>
      <c r="D1045" s="89" t="s">
        <v>50</v>
      </c>
      <c r="E1045" s="16" t="s">
        <v>34</v>
      </c>
      <c r="F1045" s="49">
        <v>6492.93</v>
      </c>
      <c r="G1045" s="45" t="e">
        <f>F1045/(1+#REF!)</f>
        <v>#REF!</v>
      </c>
      <c r="H1045" s="16">
        <v>220</v>
      </c>
      <c r="I1045" s="77" t="e">
        <f t="shared" si="88"/>
        <v>#REF!</v>
      </c>
    </row>
    <row r="1046" spans="1:39">
      <c r="B1046" s="28"/>
      <c r="C1046" s="21"/>
      <c r="D1046" s="53"/>
      <c r="E1046" s="53"/>
      <c r="F1046" s="16"/>
      <c r="G1046" s="49"/>
      <c r="H1046" s="45"/>
      <c r="I1046" s="16"/>
    </row>
    <row r="1047" spans="1:39">
      <c r="B1047" s="28"/>
      <c r="C1047" s="21"/>
      <c r="D1047" s="53"/>
      <c r="E1047" s="53"/>
      <c r="F1047" s="16"/>
      <c r="G1047" s="49"/>
      <c r="H1047" s="191" t="s">
        <v>77</v>
      </c>
      <c r="I1047" s="192"/>
    </row>
    <row r="1048" spans="1:39" ht="15.75" thickBot="1">
      <c r="B1048" s="29"/>
      <c r="C1048" s="51"/>
      <c r="D1048" s="76"/>
      <c r="E1048" s="76"/>
      <c r="F1048" s="78"/>
      <c r="G1048" s="52"/>
      <c r="H1048" s="193"/>
      <c r="I1048" s="194"/>
    </row>
    <row r="1050" spans="1:39" s="113" customFormat="1" ht="9.75" customHeight="1">
      <c r="A1050"/>
      <c r="B1050" s="133"/>
      <c r="C1050" s="133"/>
      <c r="D1050" s="133"/>
      <c r="E1050" s="133"/>
      <c r="F1050" s="133"/>
      <c r="G1050" s="133"/>
      <c r="H1050" s="133"/>
      <c r="I1050" s="134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</row>
    <row r="1051" spans="1:39" ht="15.75">
      <c r="B1051" s="175" t="s">
        <v>200</v>
      </c>
      <c r="C1051" s="175"/>
      <c r="D1051" s="175"/>
      <c r="E1051" s="175"/>
      <c r="F1051" s="175"/>
      <c r="G1051" s="175"/>
      <c r="H1051" s="175"/>
      <c r="I1051" s="175"/>
    </row>
    <row r="1052" spans="1:39" ht="15.75">
      <c r="B1052" s="175" t="s">
        <v>201</v>
      </c>
      <c r="C1052" s="175"/>
      <c r="D1052" s="175"/>
      <c r="E1052" s="175"/>
      <c r="F1052" s="175"/>
      <c r="G1052" s="175"/>
      <c r="H1052" s="175"/>
      <c r="I1052" s="175"/>
    </row>
  </sheetData>
  <mergeCells count="416">
    <mergeCell ref="B79:I79"/>
    <mergeCell ref="B81:I81"/>
    <mergeCell ref="B83:I83"/>
    <mergeCell ref="B85:I85"/>
    <mergeCell ref="B86:I86"/>
    <mergeCell ref="B87:I87"/>
    <mergeCell ref="B2:I4"/>
    <mergeCell ref="B72:I72"/>
    <mergeCell ref="B73:I73"/>
    <mergeCell ref="B74:I74"/>
    <mergeCell ref="B75:C75"/>
    <mergeCell ref="B77:I77"/>
    <mergeCell ref="B5:I5"/>
    <mergeCell ref="B6:I6"/>
    <mergeCell ref="B7:I7"/>
    <mergeCell ref="B9:I9"/>
    <mergeCell ref="B15:C15"/>
    <mergeCell ref="H15:I15"/>
    <mergeCell ref="B16:C16"/>
    <mergeCell ref="H16:I16"/>
    <mergeCell ref="B17:C17"/>
    <mergeCell ref="H17:I17"/>
    <mergeCell ref="B10:I10"/>
    <mergeCell ref="B12:C12"/>
    <mergeCell ref="B104:I104"/>
    <mergeCell ref="B106:C106"/>
    <mergeCell ref="D106:I106"/>
    <mergeCell ref="B96:I96"/>
    <mergeCell ref="B98:C98"/>
    <mergeCell ref="D98:I98"/>
    <mergeCell ref="B100:C100"/>
    <mergeCell ref="B89:C89"/>
    <mergeCell ref="D89:I89"/>
    <mergeCell ref="B91:C91"/>
    <mergeCell ref="B135:C135"/>
    <mergeCell ref="B140:I140"/>
    <mergeCell ref="B118:I118"/>
    <mergeCell ref="H125:I126"/>
    <mergeCell ref="B130:I130"/>
    <mergeCell ref="B131:I131"/>
    <mergeCell ref="B133:C133"/>
    <mergeCell ref="D133:I133"/>
    <mergeCell ref="B112:I112"/>
    <mergeCell ref="D115:I115"/>
    <mergeCell ref="B156:I156"/>
    <mergeCell ref="D159:I159"/>
    <mergeCell ref="B162:I162"/>
    <mergeCell ref="B148:I148"/>
    <mergeCell ref="B150:C150"/>
    <mergeCell ref="D150:I150"/>
    <mergeCell ref="B142:C142"/>
    <mergeCell ref="D142:I142"/>
    <mergeCell ref="B144:C144"/>
    <mergeCell ref="B192:I192"/>
    <mergeCell ref="B194:C194"/>
    <mergeCell ref="D194:I194"/>
    <mergeCell ref="B186:C186"/>
    <mergeCell ref="D186:I186"/>
    <mergeCell ref="B188:C188"/>
    <mergeCell ref="B179:C179"/>
    <mergeCell ref="B184:I184"/>
    <mergeCell ref="H169:I170"/>
    <mergeCell ref="B174:I174"/>
    <mergeCell ref="B175:I175"/>
    <mergeCell ref="B177:C177"/>
    <mergeCell ref="D177:I177"/>
    <mergeCell ref="B223:C223"/>
    <mergeCell ref="B228:I228"/>
    <mergeCell ref="H213:I214"/>
    <mergeCell ref="B218:I218"/>
    <mergeCell ref="B219:I219"/>
    <mergeCell ref="B221:C221"/>
    <mergeCell ref="D221:I221"/>
    <mergeCell ref="B200:I200"/>
    <mergeCell ref="D203:I203"/>
    <mergeCell ref="B206:I206"/>
    <mergeCell ref="B244:I244"/>
    <mergeCell ref="D247:I247"/>
    <mergeCell ref="B250:I250"/>
    <mergeCell ref="B236:I236"/>
    <mergeCell ref="B238:C238"/>
    <mergeCell ref="D238:I238"/>
    <mergeCell ref="B230:C230"/>
    <mergeCell ref="D230:I230"/>
    <mergeCell ref="B232:C232"/>
    <mergeCell ref="B280:I280"/>
    <mergeCell ref="B282:C282"/>
    <mergeCell ref="D282:I282"/>
    <mergeCell ref="B274:C274"/>
    <mergeCell ref="D274:I274"/>
    <mergeCell ref="B276:C276"/>
    <mergeCell ref="B267:C267"/>
    <mergeCell ref="B272:I272"/>
    <mergeCell ref="H257:I258"/>
    <mergeCell ref="B262:I262"/>
    <mergeCell ref="B263:I263"/>
    <mergeCell ref="B265:C265"/>
    <mergeCell ref="D265:I265"/>
    <mergeCell ref="B311:C311"/>
    <mergeCell ref="B316:I316"/>
    <mergeCell ref="H301:I302"/>
    <mergeCell ref="B306:I306"/>
    <mergeCell ref="B307:I307"/>
    <mergeCell ref="B309:C309"/>
    <mergeCell ref="D309:I309"/>
    <mergeCell ref="B288:I288"/>
    <mergeCell ref="D291:I291"/>
    <mergeCell ref="B294:I294"/>
    <mergeCell ref="B332:I332"/>
    <mergeCell ref="D335:I335"/>
    <mergeCell ref="B338:I338"/>
    <mergeCell ref="B324:I324"/>
    <mergeCell ref="B326:C326"/>
    <mergeCell ref="D326:I326"/>
    <mergeCell ref="B318:C318"/>
    <mergeCell ref="D318:I318"/>
    <mergeCell ref="B320:C320"/>
    <mergeCell ref="B368:I368"/>
    <mergeCell ref="B370:C370"/>
    <mergeCell ref="D370:I370"/>
    <mergeCell ref="B362:C362"/>
    <mergeCell ref="D362:I362"/>
    <mergeCell ref="B364:C364"/>
    <mergeCell ref="B355:C355"/>
    <mergeCell ref="B360:I360"/>
    <mergeCell ref="H345:I346"/>
    <mergeCell ref="B350:I350"/>
    <mergeCell ref="B351:I351"/>
    <mergeCell ref="B353:C353"/>
    <mergeCell ref="D353:I353"/>
    <mergeCell ref="B399:C399"/>
    <mergeCell ref="B404:I404"/>
    <mergeCell ref="H389:I390"/>
    <mergeCell ref="B394:I394"/>
    <mergeCell ref="B395:I395"/>
    <mergeCell ref="B397:C397"/>
    <mergeCell ref="D397:I397"/>
    <mergeCell ref="B376:I376"/>
    <mergeCell ref="D379:I379"/>
    <mergeCell ref="B382:I382"/>
    <mergeCell ref="B420:I420"/>
    <mergeCell ref="D423:I423"/>
    <mergeCell ref="B426:I426"/>
    <mergeCell ref="B412:I412"/>
    <mergeCell ref="B414:C414"/>
    <mergeCell ref="D414:I414"/>
    <mergeCell ref="B406:C406"/>
    <mergeCell ref="D406:I406"/>
    <mergeCell ref="B408:C408"/>
    <mergeCell ref="B456:I456"/>
    <mergeCell ref="B458:C458"/>
    <mergeCell ref="D458:I458"/>
    <mergeCell ref="B450:C450"/>
    <mergeCell ref="D450:I450"/>
    <mergeCell ref="B452:C452"/>
    <mergeCell ref="B443:C443"/>
    <mergeCell ref="B448:I448"/>
    <mergeCell ref="H433:I434"/>
    <mergeCell ref="B438:I438"/>
    <mergeCell ref="B439:I439"/>
    <mergeCell ref="B441:C441"/>
    <mergeCell ref="D441:I441"/>
    <mergeCell ref="B487:C487"/>
    <mergeCell ref="B492:I492"/>
    <mergeCell ref="H477:I478"/>
    <mergeCell ref="B482:I482"/>
    <mergeCell ref="B483:I483"/>
    <mergeCell ref="B485:C485"/>
    <mergeCell ref="D485:I485"/>
    <mergeCell ref="B464:I464"/>
    <mergeCell ref="D467:I467"/>
    <mergeCell ref="B470:I470"/>
    <mergeCell ref="B508:I508"/>
    <mergeCell ref="D511:I511"/>
    <mergeCell ref="B514:I514"/>
    <mergeCell ref="B500:I500"/>
    <mergeCell ref="B502:C502"/>
    <mergeCell ref="D502:I502"/>
    <mergeCell ref="B494:C494"/>
    <mergeCell ref="D494:I494"/>
    <mergeCell ref="B496:C496"/>
    <mergeCell ref="B544:I544"/>
    <mergeCell ref="B546:C546"/>
    <mergeCell ref="D546:I546"/>
    <mergeCell ref="B538:C538"/>
    <mergeCell ref="D538:I538"/>
    <mergeCell ref="B540:C540"/>
    <mergeCell ref="B531:C531"/>
    <mergeCell ref="B536:I536"/>
    <mergeCell ref="H521:I522"/>
    <mergeCell ref="B526:I526"/>
    <mergeCell ref="B527:I527"/>
    <mergeCell ref="B529:C529"/>
    <mergeCell ref="D529:I529"/>
    <mergeCell ref="B575:C575"/>
    <mergeCell ref="B580:I580"/>
    <mergeCell ref="H565:I566"/>
    <mergeCell ref="B570:I570"/>
    <mergeCell ref="B571:I571"/>
    <mergeCell ref="B573:C573"/>
    <mergeCell ref="D573:I573"/>
    <mergeCell ref="B552:I552"/>
    <mergeCell ref="D555:I555"/>
    <mergeCell ref="B558:I558"/>
    <mergeCell ref="D597:I597"/>
    <mergeCell ref="B600:I600"/>
    <mergeCell ref="H607:I608"/>
    <mergeCell ref="B612:I612"/>
    <mergeCell ref="B588:C588"/>
    <mergeCell ref="D588:I588"/>
    <mergeCell ref="B594:I594"/>
    <mergeCell ref="B582:C582"/>
    <mergeCell ref="B586:I586"/>
    <mergeCell ref="B632:C632"/>
    <mergeCell ref="D632:I632"/>
    <mergeCell ref="B638:I638"/>
    <mergeCell ref="B626:C626"/>
    <mergeCell ref="B630:I630"/>
    <mergeCell ref="B622:I622"/>
    <mergeCell ref="B624:C624"/>
    <mergeCell ref="D624:I624"/>
    <mergeCell ref="B613:I613"/>
    <mergeCell ref="B615:C615"/>
    <mergeCell ref="D615:I615"/>
    <mergeCell ref="B617:C617"/>
    <mergeCell ref="B666:I666"/>
    <mergeCell ref="B668:C668"/>
    <mergeCell ref="D668:I668"/>
    <mergeCell ref="B657:I657"/>
    <mergeCell ref="B659:C659"/>
    <mergeCell ref="D659:I659"/>
    <mergeCell ref="B661:C661"/>
    <mergeCell ref="D641:I641"/>
    <mergeCell ref="B644:I644"/>
    <mergeCell ref="H651:I652"/>
    <mergeCell ref="B656:I656"/>
    <mergeCell ref="D685:I685"/>
    <mergeCell ref="B688:I688"/>
    <mergeCell ref="H695:I696"/>
    <mergeCell ref="B700:I700"/>
    <mergeCell ref="B676:C676"/>
    <mergeCell ref="D676:I676"/>
    <mergeCell ref="B682:I682"/>
    <mergeCell ref="B670:C670"/>
    <mergeCell ref="B674:I674"/>
    <mergeCell ref="B720:C720"/>
    <mergeCell ref="D720:I720"/>
    <mergeCell ref="B726:I726"/>
    <mergeCell ref="B714:C714"/>
    <mergeCell ref="B718:I718"/>
    <mergeCell ref="B710:I710"/>
    <mergeCell ref="B712:C712"/>
    <mergeCell ref="D712:I712"/>
    <mergeCell ref="B701:I701"/>
    <mergeCell ref="B703:C703"/>
    <mergeCell ref="D703:I703"/>
    <mergeCell ref="B705:C705"/>
    <mergeCell ref="B754:I754"/>
    <mergeCell ref="B756:C756"/>
    <mergeCell ref="D756:I756"/>
    <mergeCell ref="B745:I745"/>
    <mergeCell ref="B747:C747"/>
    <mergeCell ref="D747:I747"/>
    <mergeCell ref="B749:C749"/>
    <mergeCell ref="D729:I729"/>
    <mergeCell ref="B732:I732"/>
    <mergeCell ref="H739:I740"/>
    <mergeCell ref="B744:I744"/>
    <mergeCell ref="D773:I773"/>
    <mergeCell ref="B776:I776"/>
    <mergeCell ref="H783:I784"/>
    <mergeCell ref="B788:I788"/>
    <mergeCell ref="B764:C764"/>
    <mergeCell ref="D764:I764"/>
    <mergeCell ref="B770:I770"/>
    <mergeCell ref="B758:C758"/>
    <mergeCell ref="B762:I762"/>
    <mergeCell ref="B808:C808"/>
    <mergeCell ref="D808:I808"/>
    <mergeCell ref="B814:I814"/>
    <mergeCell ref="B802:C802"/>
    <mergeCell ref="B806:I806"/>
    <mergeCell ref="B798:I798"/>
    <mergeCell ref="B800:C800"/>
    <mergeCell ref="D800:I800"/>
    <mergeCell ref="B789:I789"/>
    <mergeCell ref="B791:C791"/>
    <mergeCell ref="D791:I791"/>
    <mergeCell ref="B793:C793"/>
    <mergeCell ref="B842:I842"/>
    <mergeCell ref="B844:C844"/>
    <mergeCell ref="D844:I844"/>
    <mergeCell ref="B833:I833"/>
    <mergeCell ref="B835:C835"/>
    <mergeCell ref="D835:I835"/>
    <mergeCell ref="B837:C837"/>
    <mergeCell ref="D817:I817"/>
    <mergeCell ref="B820:I820"/>
    <mergeCell ref="H827:I828"/>
    <mergeCell ref="B832:I832"/>
    <mergeCell ref="D861:I861"/>
    <mergeCell ref="B864:I864"/>
    <mergeCell ref="H871:I872"/>
    <mergeCell ref="B876:I876"/>
    <mergeCell ref="B852:C852"/>
    <mergeCell ref="D852:I852"/>
    <mergeCell ref="B858:I858"/>
    <mergeCell ref="B846:C846"/>
    <mergeCell ref="B850:I850"/>
    <mergeCell ref="B896:C896"/>
    <mergeCell ref="D896:I896"/>
    <mergeCell ref="B902:I902"/>
    <mergeCell ref="B890:C890"/>
    <mergeCell ref="B894:I894"/>
    <mergeCell ref="B886:I886"/>
    <mergeCell ref="B888:C888"/>
    <mergeCell ref="D888:I888"/>
    <mergeCell ref="B877:I877"/>
    <mergeCell ref="B879:C879"/>
    <mergeCell ref="D879:I879"/>
    <mergeCell ref="B881:C881"/>
    <mergeCell ref="B930:I930"/>
    <mergeCell ref="B932:C932"/>
    <mergeCell ref="D932:I932"/>
    <mergeCell ref="B921:I921"/>
    <mergeCell ref="B923:C923"/>
    <mergeCell ref="D923:I923"/>
    <mergeCell ref="B925:C925"/>
    <mergeCell ref="D905:I905"/>
    <mergeCell ref="B908:I908"/>
    <mergeCell ref="H915:I916"/>
    <mergeCell ref="B920:I920"/>
    <mergeCell ref="D949:I949"/>
    <mergeCell ref="B952:I952"/>
    <mergeCell ref="H959:I960"/>
    <mergeCell ref="B964:I964"/>
    <mergeCell ref="B940:C940"/>
    <mergeCell ref="D940:I940"/>
    <mergeCell ref="B946:I946"/>
    <mergeCell ref="B934:C934"/>
    <mergeCell ref="B938:I938"/>
    <mergeCell ref="B984:C984"/>
    <mergeCell ref="D984:I984"/>
    <mergeCell ref="B990:I990"/>
    <mergeCell ref="B978:C978"/>
    <mergeCell ref="B982:I982"/>
    <mergeCell ref="B974:I974"/>
    <mergeCell ref="B976:C976"/>
    <mergeCell ref="D976:I976"/>
    <mergeCell ref="B965:I965"/>
    <mergeCell ref="B967:C967"/>
    <mergeCell ref="D967:I967"/>
    <mergeCell ref="B969:C969"/>
    <mergeCell ref="B1018:I1018"/>
    <mergeCell ref="B1020:C1020"/>
    <mergeCell ref="D1020:I1020"/>
    <mergeCell ref="B1009:I1009"/>
    <mergeCell ref="B1011:C1011"/>
    <mergeCell ref="D1011:I1011"/>
    <mergeCell ref="B1013:C1013"/>
    <mergeCell ref="D993:I993"/>
    <mergeCell ref="B996:I996"/>
    <mergeCell ref="H1003:I1004"/>
    <mergeCell ref="B1008:I1008"/>
    <mergeCell ref="B1040:I1040"/>
    <mergeCell ref="H1047:I1048"/>
    <mergeCell ref="B1051:I1051"/>
    <mergeCell ref="B1052:I1052"/>
    <mergeCell ref="B1028:C1028"/>
    <mergeCell ref="D1028:I1028"/>
    <mergeCell ref="B1034:I1034"/>
    <mergeCell ref="B1022:C1022"/>
    <mergeCell ref="B1026:I1026"/>
    <mergeCell ref="H12:I12"/>
    <mergeCell ref="B13:C13"/>
    <mergeCell ref="H13:I13"/>
    <mergeCell ref="B14:C14"/>
    <mergeCell ref="H14:I14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27:C27"/>
    <mergeCell ref="H27:I27"/>
    <mergeCell ref="B28:C28"/>
    <mergeCell ref="H28:I28"/>
    <mergeCell ref="B29:C29"/>
    <mergeCell ref="H29:I29"/>
    <mergeCell ref="B24:C24"/>
    <mergeCell ref="H24:I24"/>
    <mergeCell ref="B25:C25"/>
    <mergeCell ref="H25:I25"/>
    <mergeCell ref="B26:C26"/>
    <mergeCell ref="H26:I26"/>
    <mergeCell ref="B38:I38"/>
    <mergeCell ref="B39:I39"/>
    <mergeCell ref="B33:C33"/>
    <mergeCell ref="H33:I33"/>
    <mergeCell ref="B34:C34"/>
    <mergeCell ref="H34:I34"/>
    <mergeCell ref="B35:G35"/>
    <mergeCell ref="H35:I35"/>
    <mergeCell ref="B30:C30"/>
    <mergeCell ref="H30:I30"/>
    <mergeCell ref="B31:C31"/>
    <mergeCell ref="H31:I31"/>
    <mergeCell ref="B32:C32"/>
    <mergeCell ref="H32:I32"/>
  </mergeCells>
  <printOptions horizontalCentered="1" verticalCentered="1"/>
  <pageMargins left="0.31496062992125984" right="0.31496062992125984" top="0.78740157480314965" bottom="0.59055118110236227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O986"/>
  <sheetViews>
    <sheetView zoomScale="70" zoomScaleNormal="70" workbookViewId="0">
      <selection activeCell="B7" sqref="B7:K7"/>
    </sheetView>
  </sheetViews>
  <sheetFormatPr defaultRowHeight="15"/>
  <cols>
    <col min="1" max="1" width="2.5703125" customWidth="1"/>
    <col min="2" max="2" width="5.42578125" customWidth="1"/>
    <col min="3" max="3" width="11.5703125" customWidth="1"/>
    <col min="4" max="4" width="51" customWidth="1"/>
    <col min="5" max="5" width="11.28515625" customWidth="1"/>
    <col min="6" max="6" width="13.140625" customWidth="1"/>
    <col min="7" max="7" width="12.28515625" customWidth="1"/>
    <col min="8" max="8" width="10.7109375" customWidth="1"/>
    <col min="9" max="9" width="11.7109375" style="7" customWidth="1"/>
    <col min="10" max="10" width="10.7109375" style="7" customWidth="1"/>
    <col min="11" max="11" width="12.140625" customWidth="1"/>
    <col min="12" max="12" width="2.42578125" customWidth="1"/>
    <col min="15" max="15" width="11.7109375" bestFit="1" customWidth="1"/>
  </cols>
  <sheetData>
    <row r="2" spans="2:11" ht="15" customHeight="1">
      <c r="B2" s="227" t="s">
        <v>207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2:11" ht="15" customHeight="1"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2:11" ht="27.75" customHeight="1"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2:11" ht="15" customHeight="1"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2:11" ht="23.25">
      <c r="B6" s="228" t="s">
        <v>271</v>
      </c>
      <c r="C6" s="228"/>
      <c r="D6" s="228"/>
      <c r="E6" s="228"/>
      <c r="F6" s="228"/>
      <c r="G6" s="228"/>
      <c r="H6" s="228"/>
      <c r="I6" s="228"/>
      <c r="J6" s="228"/>
      <c r="K6" s="228"/>
    </row>
    <row r="7" spans="2:11" ht="18.75">
      <c r="B7" s="229" t="s">
        <v>217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2:11" ht="38.25" customHeight="1" thickBot="1">
      <c r="B8" s="230" t="s">
        <v>209</v>
      </c>
      <c r="C8" s="231"/>
      <c r="D8" s="231"/>
      <c r="E8" s="231"/>
      <c r="F8" s="231"/>
      <c r="G8" s="231"/>
      <c r="H8" s="231"/>
      <c r="I8" s="231"/>
      <c r="J8" s="231"/>
      <c r="K8" s="231"/>
    </row>
    <row r="9" spans="2:11">
      <c r="B9" s="232" t="s">
        <v>16</v>
      </c>
      <c r="C9" s="233"/>
      <c r="D9" s="116"/>
      <c r="E9" s="116"/>
      <c r="F9" s="117"/>
      <c r="G9" s="118"/>
      <c r="H9" s="119"/>
      <c r="I9" s="119"/>
      <c r="J9" s="119"/>
      <c r="K9" s="120"/>
    </row>
    <row r="10" spans="2:11" ht="6.75" customHeight="1">
      <c r="B10" s="121"/>
      <c r="C10" s="122"/>
      <c r="D10" s="116"/>
      <c r="E10" s="116"/>
      <c r="F10" s="117"/>
      <c r="G10" s="118"/>
      <c r="H10" s="123"/>
      <c r="I10" s="117"/>
      <c r="J10" s="117"/>
      <c r="K10" s="124"/>
    </row>
    <row r="11" spans="2:11" ht="30" customHeight="1">
      <c r="B11" s="218" t="s">
        <v>82</v>
      </c>
      <c r="C11" s="219"/>
      <c r="D11" s="219"/>
      <c r="E11" s="219"/>
      <c r="F11" s="219"/>
      <c r="G11" s="219"/>
      <c r="H11" s="219"/>
      <c r="I11" s="219"/>
      <c r="J11" s="219"/>
      <c r="K11" s="244"/>
    </row>
    <row r="12" spans="2:11" ht="4.5" customHeight="1">
      <c r="B12" s="125"/>
      <c r="C12" s="119"/>
      <c r="D12" s="119"/>
      <c r="E12" s="119"/>
      <c r="F12" s="119"/>
      <c r="G12" s="119"/>
      <c r="H12" s="119"/>
      <c r="I12" s="122"/>
      <c r="J12" s="122"/>
      <c r="K12" s="120"/>
    </row>
    <row r="13" spans="2:11" ht="45.2" customHeight="1">
      <c r="B13" s="218" t="s">
        <v>79</v>
      </c>
      <c r="C13" s="219"/>
      <c r="D13" s="219"/>
      <c r="E13" s="219"/>
      <c r="F13" s="219"/>
      <c r="G13" s="219"/>
      <c r="H13" s="219"/>
      <c r="I13" s="219"/>
      <c r="J13" s="219"/>
      <c r="K13" s="244"/>
    </row>
    <row r="14" spans="2:11" ht="5.45" customHeight="1">
      <c r="B14" s="125"/>
      <c r="C14" s="119"/>
      <c r="D14" s="119"/>
      <c r="E14" s="119"/>
      <c r="F14" s="119"/>
      <c r="G14" s="119"/>
      <c r="H14" s="119"/>
      <c r="I14" s="122"/>
      <c r="J14" s="122"/>
      <c r="K14" s="120"/>
    </row>
    <row r="15" spans="2:11" s="58" customFormat="1" ht="30" customHeight="1">
      <c r="B15" s="220" t="s">
        <v>32</v>
      </c>
      <c r="C15" s="221"/>
      <c r="D15" s="221"/>
      <c r="E15" s="221"/>
      <c r="F15" s="221"/>
      <c r="G15" s="221"/>
      <c r="H15" s="221"/>
      <c r="I15" s="221"/>
      <c r="J15" s="221"/>
      <c r="K15" s="245"/>
    </row>
    <row r="16" spans="2:11" ht="6.75" customHeight="1">
      <c r="B16" s="126"/>
      <c r="C16" s="122"/>
      <c r="D16" s="119"/>
      <c r="E16" s="119"/>
      <c r="F16" s="119"/>
      <c r="G16" s="119"/>
      <c r="H16" s="119"/>
      <c r="I16" s="122"/>
      <c r="J16" s="122"/>
      <c r="K16" s="120"/>
    </row>
    <row r="17" spans="2:15" ht="15.75" thickBot="1">
      <c r="B17" s="222" t="s">
        <v>80</v>
      </c>
      <c r="C17" s="223"/>
      <c r="D17" s="223"/>
      <c r="E17" s="223"/>
      <c r="F17" s="223"/>
      <c r="G17" s="223"/>
      <c r="H17" s="223"/>
      <c r="I17" s="223"/>
      <c r="J17" s="223"/>
      <c r="K17" s="242"/>
    </row>
    <row r="19" spans="2:15" ht="27.75" customHeight="1" thickBot="1">
      <c r="B19" s="224" t="s">
        <v>109</v>
      </c>
      <c r="C19" s="224"/>
      <c r="D19" s="224"/>
      <c r="E19" s="224"/>
      <c r="F19" s="224"/>
      <c r="G19" s="224"/>
      <c r="H19" s="224"/>
      <c r="I19" s="224"/>
      <c r="J19" s="224"/>
      <c r="K19" s="224"/>
    </row>
    <row r="20" spans="2:15">
      <c r="B20" s="225" t="s">
        <v>249</v>
      </c>
      <c r="C20" s="226"/>
      <c r="D20" s="226"/>
      <c r="E20" s="226"/>
      <c r="F20" s="226"/>
      <c r="G20" s="226"/>
      <c r="H20" s="226"/>
      <c r="I20" s="226"/>
      <c r="J20" s="226"/>
      <c r="K20" s="243"/>
      <c r="N20" s="110"/>
    </row>
    <row r="21" spans="2:15" ht="15.75" thickBot="1">
      <c r="B21" s="204" t="s">
        <v>76</v>
      </c>
      <c r="C21" s="205"/>
      <c r="D21" s="205"/>
      <c r="E21" s="205"/>
      <c r="F21" s="205"/>
      <c r="G21" s="205"/>
      <c r="H21" s="205"/>
      <c r="I21" s="205"/>
      <c r="J21" s="205"/>
      <c r="K21" s="236"/>
      <c r="N21" s="110"/>
    </row>
    <row r="22" spans="2:15" ht="15.75" thickBot="1">
      <c r="B22" s="35"/>
      <c r="C22" s="36"/>
      <c r="D22" s="36"/>
      <c r="E22" s="36"/>
      <c r="F22" s="36"/>
      <c r="G22" s="36"/>
      <c r="H22" s="36"/>
      <c r="I22" s="36"/>
      <c r="J22" s="36"/>
      <c r="K22" s="37"/>
      <c r="N22" s="110"/>
    </row>
    <row r="23" spans="2:15" ht="15.75" thickBot="1">
      <c r="B23" s="195" t="s">
        <v>17</v>
      </c>
      <c r="C23" s="196"/>
      <c r="D23" s="206" t="s">
        <v>66</v>
      </c>
      <c r="E23" s="206"/>
      <c r="F23" s="206"/>
      <c r="G23" s="206"/>
      <c r="H23" s="206"/>
      <c r="I23" s="206"/>
      <c r="J23" s="258"/>
      <c r="K23" s="259"/>
      <c r="N23" s="110"/>
    </row>
    <row r="24" spans="2:15" ht="15.75" thickBot="1">
      <c r="B24" s="13"/>
      <c r="C24" s="10"/>
      <c r="D24" s="10"/>
      <c r="E24" s="10"/>
      <c r="F24" s="10"/>
      <c r="G24" s="10"/>
      <c r="H24" s="10"/>
      <c r="I24" s="34"/>
      <c r="J24" s="34"/>
      <c r="K24" s="12"/>
      <c r="N24" s="110"/>
    </row>
    <row r="25" spans="2:15" ht="30">
      <c r="B25" s="216" t="s">
        <v>23</v>
      </c>
      <c r="C25" s="217"/>
      <c r="D25" s="140" t="s">
        <v>6</v>
      </c>
      <c r="E25" s="140" t="s">
        <v>38</v>
      </c>
      <c r="F25" s="137" t="s">
        <v>125</v>
      </c>
      <c r="G25" s="137" t="s">
        <v>111</v>
      </c>
      <c r="H25" s="137" t="s">
        <v>117</v>
      </c>
      <c r="I25" s="140" t="s">
        <v>15</v>
      </c>
      <c r="J25" s="276" t="s">
        <v>124</v>
      </c>
      <c r="K25" s="277"/>
      <c r="N25" s="110"/>
    </row>
    <row r="26" spans="2:15">
      <c r="B26" s="46" t="s">
        <v>8</v>
      </c>
      <c r="C26" s="112">
        <f t="shared" ref="C26:D26" si="0">C55</f>
        <v>40817</v>
      </c>
      <c r="D26" s="108" t="str">
        <f t="shared" si="0"/>
        <v>Arquiteto Senior (44 horas)</v>
      </c>
      <c r="E26" s="70" t="s">
        <v>34</v>
      </c>
      <c r="F26" s="129">
        <f>'Quantitativo de MDO'!E15</f>
        <v>1.4999999999999999E-4</v>
      </c>
      <c r="G26" s="45">
        <f>K55</f>
        <v>15515.330743879475</v>
      </c>
      <c r="H26" s="45">
        <f>F26*G26</f>
        <v>2.3272996115819211</v>
      </c>
      <c r="I26" s="81">
        <f>'Cálculo do fator "K"'!$M$23</f>
        <v>2.1865000000000001</v>
      </c>
      <c r="J26" s="255">
        <f>H26*I26</f>
        <v>5.0886406007238705</v>
      </c>
      <c r="K26" s="256"/>
      <c r="N26" s="109"/>
    </row>
    <row r="27" spans="2:15">
      <c r="B27" s="46" t="s">
        <v>9</v>
      </c>
      <c r="C27" s="21">
        <f t="shared" ref="C27:D27" si="1">C56</f>
        <v>40807</v>
      </c>
      <c r="D27" s="53" t="str">
        <f t="shared" si="1"/>
        <v>Desenhista projetista (44 horas)</v>
      </c>
      <c r="E27" s="70" t="s">
        <v>34</v>
      </c>
      <c r="F27" s="130">
        <f>'Quantitativo de MDO'!E16</f>
        <v>7.4999999999999993E-5</v>
      </c>
      <c r="G27" s="45">
        <f>K56</f>
        <v>2368.8971280602636</v>
      </c>
      <c r="H27" s="45">
        <f t="shared" ref="H27:H28" si="2">F27*G27</f>
        <v>0.17766728460451975</v>
      </c>
      <c r="I27" s="81">
        <f t="shared" ref="I27:I28" si="3">I26</f>
        <v>2.1865000000000001</v>
      </c>
      <c r="J27" s="255">
        <f>H27*I27</f>
        <v>0.38846951778778244</v>
      </c>
      <c r="K27" s="256"/>
      <c r="N27" s="109"/>
    </row>
    <row r="28" spans="2:15" ht="15.75" thickBot="1">
      <c r="B28" s="73" t="s">
        <v>10</v>
      </c>
      <c r="C28" s="51">
        <f t="shared" ref="C28:D28" si="4">C57</f>
        <v>40931</v>
      </c>
      <c r="D28" s="76" t="str">
        <f t="shared" si="4"/>
        <v>Auxiliar Técnico/Assistente de Engenharia (44 horas)</v>
      </c>
      <c r="E28" s="105" t="s">
        <v>34</v>
      </c>
      <c r="F28" s="131">
        <f>'Quantitativo de MDO'!E17</f>
        <v>3.7499999999999997E-5</v>
      </c>
      <c r="G28" s="75">
        <f>K57</f>
        <v>3821.1687853107342</v>
      </c>
      <c r="H28" s="75">
        <f t="shared" si="2"/>
        <v>0.14329382944915253</v>
      </c>
      <c r="I28" s="99">
        <f t="shared" si="3"/>
        <v>2.1865000000000001</v>
      </c>
      <c r="J28" s="253">
        <f>H28*I28</f>
        <v>0.31331195809057205</v>
      </c>
      <c r="K28" s="254"/>
      <c r="N28" s="107"/>
    </row>
    <row r="29" spans="2:15" ht="15.75" thickBot="1">
      <c r="B29" s="13"/>
      <c r="K29" s="69"/>
      <c r="N29" s="107"/>
    </row>
    <row r="30" spans="2:15" ht="15.75" thickBot="1">
      <c r="B30" s="199" t="s">
        <v>21</v>
      </c>
      <c r="C30" s="200"/>
      <c r="D30" s="200"/>
      <c r="E30" s="200"/>
      <c r="F30" s="200"/>
      <c r="G30" s="200"/>
      <c r="H30" s="200"/>
      <c r="I30" s="200"/>
      <c r="J30" s="263">
        <f>SUM(J26:K28)</f>
        <v>5.7904220766022245</v>
      </c>
      <c r="K30" s="264"/>
      <c r="N30" s="107"/>
    </row>
    <row r="31" spans="2:15" ht="15.75" thickBot="1">
      <c r="B31" s="20"/>
      <c r="C31" s="5"/>
      <c r="D31" s="5"/>
      <c r="E31" s="5"/>
      <c r="F31" s="5"/>
      <c r="G31" s="5"/>
      <c r="H31" s="5"/>
      <c r="I31" s="17"/>
      <c r="J31" s="17"/>
      <c r="K31" s="6"/>
      <c r="N31" s="109"/>
    </row>
    <row r="32" spans="2:15" ht="15.75" thickBot="1">
      <c r="B32" s="195" t="s">
        <v>18</v>
      </c>
      <c r="C32" s="196"/>
      <c r="D32" s="203" t="s">
        <v>72</v>
      </c>
      <c r="E32" s="203"/>
      <c r="F32" s="203"/>
      <c r="G32" s="203"/>
      <c r="H32" s="203"/>
      <c r="I32" s="203"/>
      <c r="J32" s="197"/>
      <c r="K32" s="273"/>
      <c r="N32" s="109"/>
      <c r="O32" s="18"/>
    </row>
    <row r="33" spans="2:15" ht="15.75" thickBot="1">
      <c r="B33" s="13"/>
      <c r="C33" s="10"/>
      <c r="D33" s="10"/>
      <c r="E33" s="10"/>
      <c r="F33" s="10"/>
      <c r="G33" s="10"/>
      <c r="H33" s="10"/>
      <c r="I33" s="34"/>
      <c r="J33" s="34"/>
      <c r="K33" s="12"/>
      <c r="N33" s="109"/>
    </row>
    <row r="34" spans="2:15" ht="30">
      <c r="B34" s="216" t="s">
        <v>23</v>
      </c>
      <c r="C34" s="217"/>
      <c r="D34" s="140" t="s">
        <v>6</v>
      </c>
      <c r="E34" s="140" t="s">
        <v>38</v>
      </c>
      <c r="F34" s="137" t="s">
        <v>125</v>
      </c>
      <c r="G34" s="137" t="s">
        <v>115</v>
      </c>
      <c r="H34" s="137" t="s">
        <v>117</v>
      </c>
      <c r="I34" s="140" t="s">
        <v>56</v>
      </c>
      <c r="J34" s="276" t="s">
        <v>124</v>
      </c>
      <c r="K34" s="277"/>
      <c r="N34" s="111"/>
    </row>
    <row r="35" spans="2:15">
      <c r="B35" s="46" t="s">
        <v>71</v>
      </c>
      <c r="C35" s="21" t="s">
        <v>147</v>
      </c>
      <c r="D35" s="135" t="s">
        <v>113</v>
      </c>
      <c r="E35" s="21" t="s">
        <v>26</v>
      </c>
      <c r="F35" s="128">
        <v>2.0000000000000001E-4</v>
      </c>
      <c r="G35" s="49">
        <v>96.62</v>
      </c>
      <c r="H35" s="49">
        <f>F35*G35</f>
        <v>1.9324000000000001E-2</v>
      </c>
      <c r="I35" s="81">
        <f>'Cálculo do fator "K"'!$M$24</f>
        <v>1.1986000000000001</v>
      </c>
      <c r="J35" s="255">
        <f>H35*I35</f>
        <v>2.3161746400000002E-2</v>
      </c>
      <c r="K35" s="256"/>
      <c r="N35" s="110"/>
    </row>
    <row r="36" spans="2:15" ht="15.75" thickBot="1">
      <c r="B36" s="73"/>
      <c r="C36" s="51"/>
      <c r="D36" s="74"/>
      <c r="E36" s="74"/>
      <c r="F36" s="75"/>
      <c r="G36" s="75"/>
      <c r="H36" s="75"/>
      <c r="I36" s="47"/>
      <c r="J36" s="274"/>
      <c r="K36" s="275"/>
      <c r="N36" s="107"/>
    </row>
    <row r="37" spans="2:15" ht="15.75" thickBot="1">
      <c r="B37" s="13"/>
      <c r="K37" s="69"/>
      <c r="N37" s="109"/>
      <c r="O37" s="67"/>
    </row>
    <row r="38" spans="2:15" ht="15.75" thickBot="1">
      <c r="B38" s="199" t="s">
        <v>20</v>
      </c>
      <c r="C38" s="200"/>
      <c r="D38" s="200"/>
      <c r="E38" s="200"/>
      <c r="F38" s="200"/>
      <c r="G38" s="200"/>
      <c r="H38" s="200"/>
      <c r="I38" s="200"/>
      <c r="J38" s="263">
        <f>SUM(J35:K36)</f>
        <v>2.3161746400000002E-2</v>
      </c>
      <c r="K38" s="264"/>
      <c r="N38" s="109"/>
    </row>
    <row r="39" spans="2:15" ht="15.75" thickBot="1">
      <c r="B39" s="13"/>
      <c r="K39" s="69"/>
      <c r="N39" s="111"/>
    </row>
    <row r="40" spans="2:15" ht="15.75" thickBot="1">
      <c r="B40" s="195" t="s">
        <v>19</v>
      </c>
      <c r="C40" s="196"/>
      <c r="D40" s="197" t="s">
        <v>40</v>
      </c>
      <c r="E40" s="198"/>
      <c r="F40" s="198"/>
      <c r="G40" s="198"/>
      <c r="H40" s="198"/>
      <c r="I40" s="198"/>
      <c r="J40" s="198"/>
      <c r="K40" s="265"/>
      <c r="N40" s="107"/>
    </row>
    <row r="41" spans="2:15" ht="15.75" thickBot="1">
      <c r="B41" s="13"/>
      <c r="C41" s="10"/>
      <c r="D41" s="10"/>
      <c r="E41" s="10"/>
      <c r="F41" s="10"/>
      <c r="G41" s="10"/>
      <c r="H41" s="10"/>
      <c r="I41" s="34"/>
      <c r="J41" s="34"/>
      <c r="K41" s="12"/>
      <c r="N41" s="107"/>
    </row>
    <row r="42" spans="2:15" ht="30">
      <c r="B42" s="139" t="s">
        <v>25</v>
      </c>
      <c r="C42" s="137" t="s">
        <v>24</v>
      </c>
      <c r="D42" s="137" t="s">
        <v>7</v>
      </c>
      <c r="E42" s="137" t="s">
        <v>38</v>
      </c>
      <c r="F42" s="137" t="s">
        <v>125</v>
      </c>
      <c r="G42" s="137" t="s">
        <v>115</v>
      </c>
      <c r="H42" s="137" t="s">
        <v>37</v>
      </c>
      <c r="I42" s="137" t="s">
        <v>56</v>
      </c>
      <c r="J42" s="266" t="s">
        <v>124</v>
      </c>
      <c r="K42" s="267"/>
    </row>
    <row r="43" spans="2:15">
      <c r="B43" s="28" t="s">
        <v>73</v>
      </c>
      <c r="C43" s="21" t="s">
        <v>45</v>
      </c>
      <c r="D43" s="48" t="s">
        <v>114</v>
      </c>
      <c r="E43" s="21" t="s">
        <v>26</v>
      </c>
      <c r="F43" s="132">
        <v>3.5E-4</v>
      </c>
      <c r="G43" s="49">
        <v>450</v>
      </c>
      <c r="H43" s="49">
        <f>F43*G43</f>
        <v>0.1575</v>
      </c>
      <c r="I43" s="81">
        <f>'Cálculo do fator "K"'!$M$24</f>
        <v>1.1986000000000001</v>
      </c>
      <c r="J43" s="268">
        <f>H43*I43</f>
        <v>0.18877950000000002</v>
      </c>
      <c r="K43" s="269"/>
    </row>
    <row r="44" spans="2:15" ht="15.75" thickBot="1">
      <c r="B44" s="29"/>
      <c r="C44" s="51"/>
      <c r="D44" s="50"/>
      <c r="E44" s="50"/>
      <c r="F44" s="51"/>
      <c r="G44" s="52"/>
      <c r="H44" s="52"/>
      <c r="I44" s="99"/>
      <c r="J44" s="246"/>
      <c r="K44" s="247"/>
    </row>
    <row r="45" spans="2:15" ht="15.75" thickBot="1">
      <c r="B45" s="68"/>
      <c r="H45" s="22"/>
      <c r="K45" s="19"/>
    </row>
    <row r="46" spans="2:15" ht="15.75" thickBot="1">
      <c r="B46" s="199" t="s">
        <v>22</v>
      </c>
      <c r="C46" s="200"/>
      <c r="D46" s="200"/>
      <c r="E46" s="200"/>
      <c r="F46" s="200"/>
      <c r="G46" s="200"/>
      <c r="H46" s="200"/>
      <c r="I46" s="200"/>
      <c r="J46" s="263">
        <f>SUM(J43:K44)</f>
        <v>0.18877950000000002</v>
      </c>
      <c r="K46" s="264"/>
    </row>
    <row r="47" spans="2:15" ht="15.75" thickBot="1">
      <c r="B47" s="71"/>
      <c r="C47" s="71"/>
      <c r="D47" s="71"/>
      <c r="E47" s="71"/>
      <c r="F47" s="71"/>
      <c r="G47" s="71"/>
      <c r="H47" s="71"/>
      <c r="I47" s="71"/>
      <c r="J47" s="71"/>
      <c r="K47" s="72"/>
    </row>
    <row r="48" spans="2:15">
      <c r="B48" s="55"/>
      <c r="C48" s="56"/>
      <c r="D48" s="56"/>
      <c r="E48" s="56"/>
      <c r="F48" s="56"/>
      <c r="G48" s="56"/>
      <c r="H48" s="56"/>
      <c r="I48" s="57"/>
      <c r="J48" s="57"/>
      <c r="K48" s="270">
        <f>SUM(J30+J38+J46)</f>
        <v>6.002363323002224</v>
      </c>
    </row>
    <row r="49" spans="1:41">
      <c r="B49" s="38"/>
      <c r="C49" s="39"/>
      <c r="D49" s="207" t="s">
        <v>150</v>
      </c>
      <c r="E49" s="207"/>
      <c r="F49" s="207"/>
      <c r="G49" s="207"/>
      <c r="H49" s="207"/>
      <c r="I49" s="207"/>
      <c r="J49" s="257"/>
      <c r="K49" s="271"/>
    </row>
    <row r="50" spans="1:41" ht="15.95" customHeight="1" thickBot="1">
      <c r="B50" s="42"/>
      <c r="C50" s="43"/>
      <c r="D50" s="43"/>
      <c r="E50" s="43"/>
      <c r="F50" s="43"/>
      <c r="G50" s="43"/>
      <c r="H50" s="43"/>
      <c r="I50" s="44"/>
      <c r="J50" s="44"/>
      <c r="K50" s="272"/>
    </row>
    <row r="51" spans="1:41" ht="15.75" thickBot="1">
      <c r="B51" s="68"/>
      <c r="K51" s="69"/>
    </row>
    <row r="52" spans="1:41" ht="15.75" thickBot="1">
      <c r="B52" s="189" t="s">
        <v>78</v>
      </c>
      <c r="C52" s="190"/>
      <c r="D52" s="190"/>
      <c r="E52" s="190"/>
      <c r="F52" s="190"/>
      <c r="G52" s="190"/>
      <c r="H52" s="190"/>
      <c r="I52" s="190"/>
      <c r="J52" s="190"/>
      <c r="K52" s="239"/>
    </row>
    <row r="53" spans="1:41" ht="15.75" thickBot="1">
      <c r="B53" s="68"/>
      <c r="K53" s="69"/>
      <c r="O53" s="18"/>
    </row>
    <row r="54" spans="1:41" ht="105">
      <c r="B54" s="139" t="s">
        <v>25</v>
      </c>
      <c r="C54" s="137" t="s">
        <v>31</v>
      </c>
      <c r="D54" s="137" t="s">
        <v>12</v>
      </c>
      <c r="E54" s="137" t="s">
        <v>26</v>
      </c>
      <c r="F54" s="137" t="s">
        <v>27</v>
      </c>
      <c r="G54" s="137" t="s">
        <v>123</v>
      </c>
      <c r="H54" s="137" t="s">
        <v>203</v>
      </c>
      <c r="I54" s="137" t="s">
        <v>41</v>
      </c>
      <c r="J54" s="137" t="s">
        <v>42</v>
      </c>
      <c r="K54" s="141" t="s">
        <v>204</v>
      </c>
    </row>
    <row r="55" spans="1:41">
      <c r="B55" s="28" t="s">
        <v>29</v>
      </c>
      <c r="C55" s="112">
        <v>40817</v>
      </c>
      <c r="D55" s="108" t="s">
        <v>104</v>
      </c>
      <c r="E55" s="16" t="s">
        <v>34</v>
      </c>
      <c r="F55" s="49">
        <v>26363.65</v>
      </c>
      <c r="G55" s="45">
        <f>F55/(1+$K$59)</f>
        <v>15515.330743879473</v>
      </c>
      <c r="H55" s="16">
        <v>220</v>
      </c>
      <c r="I55" s="77">
        <f>G55/H55</f>
        <v>70.524230653997606</v>
      </c>
      <c r="J55" s="85">
        <v>44</v>
      </c>
      <c r="K55" s="104">
        <f t="shared" ref="K55:K57" si="5">I55*J55*5</f>
        <v>15515.330743879475</v>
      </c>
    </row>
    <row r="56" spans="1:41">
      <c r="B56" s="28" t="s">
        <v>30</v>
      </c>
      <c r="C56" s="21">
        <v>40807</v>
      </c>
      <c r="D56" s="53" t="s">
        <v>49</v>
      </c>
      <c r="E56" s="16" t="s">
        <v>34</v>
      </c>
      <c r="F56" s="49">
        <v>4025.23</v>
      </c>
      <c r="G56" s="45">
        <f>F56/(1+$K$59)</f>
        <v>2368.8971280602636</v>
      </c>
      <c r="H56" s="16">
        <v>220</v>
      </c>
      <c r="I56" s="77">
        <f t="shared" ref="I56:I57" si="6">G56/H56</f>
        <v>10.767714218455744</v>
      </c>
      <c r="J56" s="85">
        <v>44</v>
      </c>
      <c r="K56" s="104">
        <f t="shared" si="5"/>
        <v>2368.8971280602636</v>
      </c>
    </row>
    <row r="57" spans="1:41">
      <c r="B57" s="28" t="s">
        <v>36</v>
      </c>
      <c r="C57" s="21">
        <v>40931</v>
      </c>
      <c r="D57" s="89" t="s">
        <v>50</v>
      </c>
      <c r="E57" s="16" t="s">
        <v>34</v>
      </c>
      <c r="F57" s="49">
        <v>6492.93</v>
      </c>
      <c r="G57" s="45">
        <f>F57/(1+$K$59)</f>
        <v>3821.1687853107346</v>
      </c>
      <c r="H57" s="16">
        <v>220</v>
      </c>
      <c r="I57" s="77">
        <f t="shared" si="6"/>
        <v>17.368949024139702</v>
      </c>
      <c r="J57" s="85">
        <v>44</v>
      </c>
      <c r="K57" s="104">
        <f t="shared" si="5"/>
        <v>3821.1687853107342</v>
      </c>
    </row>
    <row r="58" spans="1:41">
      <c r="B58" s="28"/>
      <c r="C58" s="21"/>
      <c r="D58" s="53"/>
      <c r="E58" s="53"/>
      <c r="F58" s="16"/>
      <c r="G58" s="49"/>
      <c r="H58" s="45"/>
      <c r="I58" s="16"/>
      <c r="J58" s="82"/>
      <c r="K58" s="54"/>
    </row>
    <row r="59" spans="1:41">
      <c r="B59" s="28"/>
      <c r="C59" s="21"/>
      <c r="D59" s="53"/>
      <c r="E59" s="53"/>
      <c r="F59" s="16"/>
      <c r="G59" s="49"/>
      <c r="H59" s="191" t="s">
        <v>77</v>
      </c>
      <c r="I59" s="192"/>
      <c r="J59" s="83"/>
      <c r="K59" s="240">
        <f>'Cálculo do fator "K"'!$F$23</f>
        <v>0.69920000000000004</v>
      </c>
      <c r="N59" s="18"/>
    </row>
    <row r="60" spans="1:41" ht="15.75" thickBot="1">
      <c r="B60" s="29"/>
      <c r="C60" s="51"/>
      <c r="D60" s="76"/>
      <c r="E60" s="76"/>
      <c r="F60" s="78"/>
      <c r="G60" s="52"/>
      <c r="H60" s="193"/>
      <c r="I60" s="194"/>
      <c r="J60" s="84"/>
      <c r="K60" s="241"/>
    </row>
    <row r="62" spans="1:41" s="113" customFormat="1" ht="7.5" customHeight="1">
      <c r="A62"/>
      <c r="B62" s="133"/>
      <c r="C62" s="133"/>
      <c r="D62" s="133"/>
      <c r="E62" s="133"/>
      <c r="F62" s="133"/>
      <c r="G62" s="133"/>
      <c r="H62" s="133"/>
      <c r="I62" s="134"/>
      <c r="J62" s="134"/>
      <c r="K62" s="133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5.75" thickBot="1"/>
    <row r="64" spans="1:41" ht="15.75">
      <c r="B64" s="214" t="s">
        <v>250</v>
      </c>
      <c r="C64" s="215"/>
      <c r="D64" s="215"/>
      <c r="E64" s="215"/>
      <c r="F64" s="215"/>
      <c r="G64" s="215"/>
      <c r="H64" s="215"/>
      <c r="I64" s="215"/>
      <c r="J64" s="215"/>
      <c r="K64" s="262"/>
    </row>
    <row r="65" spans="2:11" ht="15.75" thickBot="1">
      <c r="B65" s="204" t="s">
        <v>76</v>
      </c>
      <c r="C65" s="205"/>
      <c r="D65" s="205"/>
      <c r="E65" s="205"/>
      <c r="F65" s="205"/>
      <c r="G65" s="205"/>
      <c r="H65" s="205"/>
      <c r="I65" s="205"/>
      <c r="J65" s="205"/>
      <c r="K65" s="236"/>
    </row>
    <row r="66" spans="2:11" ht="15.75" thickBot="1">
      <c r="B66" s="35"/>
      <c r="C66" s="36"/>
      <c r="D66" s="36"/>
      <c r="E66" s="36"/>
      <c r="F66" s="36"/>
      <c r="G66" s="36"/>
      <c r="H66" s="36"/>
      <c r="I66" s="36"/>
      <c r="J66" s="36"/>
      <c r="K66" s="37"/>
    </row>
    <row r="67" spans="2:11" ht="15.75" thickBot="1">
      <c r="B67" s="195" t="s">
        <v>17</v>
      </c>
      <c r="C67" s="196"/>
      <c r="D67" s="206" t="s">
        <v>66</v>
      </c>
      <c r="E67" s="206"/>
      <c r="F67" s="206"/>
      <c r="G67" s="206"/>
      <c r="H67" s="206"/>
      <c r="I67" s="206"/>
      <c r="J67" s="258"/>
      <c r="K67" s="259"/>
    </row>
    <row r="68" spans="2:11" ht="15.75" thickBot="1">
      <c r="B68" s="13"/>
      <c r="C68" s="10"/>
      <c r="D68" s="10"/>
      <c r="E68" s="10"/>
      <c r="F68" s="10"/>
      <c r="G68" s="10"/>
      <c r="H68" s="10"/>
      <c r="I68" s="34"/>
      <c r="J68" s="34"/>
      <c r="K68" s="12"/>
    </row>
    <row r="69" spans="2:11" ht="30">
      <c r="B69" s="201" t="s">
        <v>23</v>
      </c>
      <c r="C69" s="202"/>
      <c r="D69" s="137" t="s">
        <v>6</v>
      </c>
      <c r="E69" s="137" t="s">
        <v>38</v>
      </c>
      <c r="F69" s="137" t="s">
        <v>125</v>
      </c>
      <c r="G69" s="137" t="s">
        <v>122</v>
      </c>
      <c r="H69" s="137" t="s">
        <v>37</v>
      </c>
      <c r="I69" s="137" t="s">
        <v>15</v>
      </c>
      <c r="J69" s="260" t="s">
        <v>124</v>
      </c>
      <c r="K69" s="261"/>
    </row>
    <row r="70" spans="2:11">
      <c r="B70" s="46" t="s">
        <v>8</v>
      </c>
      <c r="C70" s="21">
        <f t="shared" ref="C70:D70" si="7">C99</f>
        <v>40817</v>
      </c>
      <c r="D70" s="108" t="str">
        <f t="shared" si="7"/>
        <v>Arquiteto Senior (44 horas)</v>
      </c>
      <c r="E70" s="70" t="s">
        <v>34</v>
      </c>
      <c r="F70" s="101">
        <f>'Quantitativo de MDO'!E24</f>
        <v>5.0000000000000001E-4</v>
      </c>
      <c r="G70" s="45">
        <f>K99</f>
        <v>15515.330743879475</v>
      </c>
      <c r="H70" s="45">
        <f>F70*G70</f>
        <v>7.757665371939737</v>
      </c>
      <c r="I70" s="81">
        <f>'Cálculo do fator "K"'!$M$23</f>
        <v>2.1865000000000001</v>
      </c>
      <c r="J70" s="255">
        <f>H70*I70</f>
        <v>16.962135335746236</v>
      </c>
      <c r="K70" s="256"/>
    </row>
    <row r="71" spans="2:11">
      <c r="B71" s="46" t="s">
        <v>9</v>
      </c>
      <c r="C71" s="21">
        <f t="shared" ref="C71:D71" si="8">C100</f>
        <v>40807</v>
      </c>
      <c r="D71" s="53" t="str">
        <f t="shared" si="8"/>
        <v>Desenhista Projetista (44 horas)</v>
      </c>
      <c r="E71" s="70" t="s">
        <v>34</v>
      </c>
      <c r="F71" s="101">
        <f>'Quantitativo de MDO'!E25</f>
        <v>2.5000000000000001E-4</v>
      </c>
      <c r="G71" s="45">
        <f>K100</f>
        <v>2368.8971280602636</v>
      </c>
      <c r="H71" s="45">
        <f t="shared" ref="H71:H72" si="9">F71*G71</f>
        <v>0.59222428201506594</v>
      </c>
      <c r="I71" s="81">
        <f t="shared" ref="I71:I72" si="10">I70</f>
        <v>2.1865000000000001</v>
      </c>
      <c r="J71" s="255">
        <f>H71*I71</f>
        <v>1.2948983926259416</v>
      </c>
      <c r="K71" s="256"/>
    </row>
    <row r="72" spans="2:11" ht="15.75" thickBot="1">
      <c r="B72" s="73" t="s">
        <v>10</v>
      </c>
      <c r="C72" s="51">
        <f t="shared" ref="C72:D72" si="11">C101</f>
        <v>40931</v>
      </c>
      <c r="D72" s="76" t="str">
        <f t="shared" si="11"/>
        <v>Auxiliar Técnico/Assistente de Engenharia (44 horas)</v>
      </c>
      <c r="E72" s="105" t="s">
        <v>34</v>
      </c>
      <c r="F72" s="106">
        <f>'Quantitativo de MDO'!E26</f>
        <v>1.25E-4</v>
      </c>
      <c r="G72" s="75">
        <f>K101</f>
        <v>3821.1687853107342</v>
      </c>
      <c r="H72" s="75">
        <f t="shared" si="9"/>
        <v>0.47764609816384179</v>
      </c>
      <c r="I72" s="99">
        <f t="shared" si="10"/>
        <v>2.1865000000000001</v>
      </c>
      <c r="J72" s="253">
        <f>H72*I72</f>
        <v>1.0443731936352401</v>
      </c>
      <c r="K72" s="254"/>
    </row>
    <row r="73" spans="2:11" ht="15.75" thickBot="1">
      <c r="B73" s="13"/>
      <c r="K73" s="69"/>
    </row>
    <row r="74" spans="2:11" ht="15.75" thickBot="1">
      <c r="B74" s="199" t="s">
        <v>21</v>
      </c>
      <c r="C74" s="200"/>
      <c r="D74" s="200"/>
      <c r="E74" s="200"/>
      <c r="F74" s="200"/>
      <c r="G74" s="200"/>
      <c r="H74" s="200"/>
      <c r="I74" s="200"/>
      <c r="J74" s="263">
        <f>SUM(J70:K72)</f>
        <v>19.30140692200742</v>
      </c>
      <c r="K74" s="264"/>
    </row>
    <row r="75" spans="2:11" ht="15.75" thickBot="1">
      <c r="B75" s="20"/>
      <c r="C75" s="5"/>
      <c r="D75" s="5"/>
      <c r="E75" s="5"/>
      <c r="F75" s="5"/>
      <c r="G75" s="5"/>
      <c r="H75" s="5"/>
      <c r="I75" s="17"/>
      <c r="J75" s="17"/>
      <c r="K75" s="6"/>
    </row>
    <row r="76" spans="2:11" ht="15.75" thickBot="1">
      <c r="B76" s="195" t="s">
        <v>18</v>
      </c>
      <c r="C76" s="196"/>
      <c r="D76" s="203" t="s">
        <v>72</v>
      </c>
      <c r="E76" s="203"/>
      <c r="F76" s="203"/>
      <c r="G76" s="203"/>
      <c r="H76" s="203"/>
      <c r="I76" s="203"/>
      <c r="J76" s="197"/>
      <c r="K76" s="273"/>
    </row>
    <row r="77" spans="2:11" ht="15.75" thickBot="1">
      <c r="B77" s="13"/>
      <c r="C77" s="10"/>
      <c r="D77" s="10"/>
      <c r="E77" s="10"/>
      <c r="F77" s="10"/>
      <c r="G77" s="10"/>
      <c r="H77" s="10"/>
      <c r="I77" s="34"/>
      <c r="J77" s="34"/>
      <c r="K77" s="12"/>
    </row>
    <row r="78" spans="2:11" ht="30">
      <c r="B78" s="216" t="s">
        <v>23</v>
      </c>
      <c r="C78" s="217"/>
      <c r="D78" s="140" t="s">
        <v>6</v>
      </c>
      <c r="E78" s="140" t="s">
        <v>38</v>
      </c>
      <c r="F78" s="137" t="s">
        <v>125</v>
      </c>
      <c r="G78" s="140" t="s">
        <v>115</v>
      </c>
      <c r="H78" s="137" t="s">
        <v>117</v>
      </c>
      <c r="I78" s="140" t="s">
        <v>56</v>
      </c>
      <c r="J78" s="276" t="s">
        <v>124</v>
      </c>
      <c r="K78" s="277"/>
    </row>
    <row r="79" spans="2:11">
      <c r="B79" s="46" t="s">
        <v>71</v>
      </c>
      <c r="C79" s="21" t="s">
        <v>147</v>
      </c>
      <c r="D79" s="48" t="s">
        <v>113</v>
      </c>
      <c r="E79" s="21" t="s">
        <v>26</v>
      </c>
      <c r="F79" s="132">
        <v>2.0000000000000001E-4</v>
      </c>
      <c r="G79" s="49">
        <v>96.62</v>
      </c>
      <c r="H79" s="49">
        <f>F79*G79</f>
        <v>1.9324000000000001E-2</v>
      </c>
      <c r="I79" s="81">
        <f>'Cálculo do fator "K"'!$M$24</f>
        <v>1.1986000000000001</v>
      </c>
      <c r="J79" s="255">
        <f>H79*I79</f>
        <v>2.3161746400000002E-2</v>
      </c>
      <c r="K79" s="256"/>
    </row>
    <row r="80" spans="2:11" ht="15.75" thickBot="1">
      <c r="B80" s="73"/>
      <c r="C80" s="51"/>
      <c r="D80" s="74"/>
      <c r="E80" s="74"/>
      <c r="F80" s="75"/>
      <c r="G80" s="75"/>
      <c r="H80" s="75"/>
      <c r="I80" s="47"/>
      <c r="J80" s="274"/>
      <c r="K80" s="275"/>
    </row>
    <row r="81" spans="2:11" ht="15.75" thickBot="1">
      <c r="B81" s="13"/>
      <c r="K81" s="69"/>
    </row>
    <row r="82" spans="2:11" ht="15.75" thickBot="1">
      <c r="B82" s="199" t="s">
        <v>20</v>
      </c>
      <c r="C82" s="200"/>
      <c r="D82" s="200"/>
      <c r="E82" s="200"/>
      <c r="F82" s="200"/>
      <c r="G82" s="200"/>
      <c r="H82" s="200"/>
      <c r="I82" s="200"/>
      <c r="J82" s="263">
        <f>SUM(J79:K80)</f>
        <v>2.3161746400000002E-2</v>
      </c>
      <c r="K82" s="264"/>
    </row>
    <row r="83" spans="2:11" ht="15.75" thickBot="1">
      <c r="B83" s="13"/>
      <c r="K83" s="69"/>
    </row>
    <row r="84" spans="2:11" ht="15.75" thickBot="1">
      <c r="B84" s="195" t="s">
        <v>19</v>
      </c>
      <c r="C84" s="196"/>
      <c r="D84" s="197" t="s">
        <v>40</v>
      </c>
      <c r="E84" s="198"/>
      <c r="F84" s="198"/>
      <c r="G84" s="198"/>
      <c r="H84" s="198"/>
      <c r="I84" s="198"/>
      <c r="J84" s="198"/>
      <c r="K84" s="265"/>
    </row>
    <row r="85" spans="2:11" ht="15.75" thickBot="1">
      <c r="B85" s="13"/>
      <c r="C85" s="10"/>
      <c r="D85" s="10"/>
      <c r="E85" s="10"/>
      <c r="F85" s="10"/>
      <c r="G85" s="10"/>
      <c r="H85" s="10"/>
      <c r="I85" s="34"/>
      <c r="J85" s="34"/>
      <c r="K85" s="12"/>
    </row>
    <row r="86" spans="2:11" ht="30">
      <c r="B86" s="139" t="s">
        <v>25</v>
      </c>
      <c r="C86" s="140" t="s">
        <v>24</v>
      </c>
      <c r="D86" s="140" t="s">
        <v>7</v>
      </c>
      <c r="E86" s="140" t="s">
        <v>38</v>
      </c>
      <c r="F86" s="137" t="s">
        <v>125</v>
      </c>
      <c r="G86" s="137" t="s">
        <v>116</v>
      </c>
      <c r="H86" s="137" t="s">
        <v>117</v>
      </c>
      <c r="I86" s="140" t="s">
        <v>56</v>
      </c>
      <c r="J86" s="278" t="s">
        <v>124</v>
      </c>
      <c r="K86" s="279"/>
    </row>
    <row r="87" spans="2:11">
      <c r="B87" s="28" t="s">
        <v>73</v>
      </c>
      <c r="C87" s="21" t="s">
        <v>45</v>
      </c>
      <c r="D87" s="48" t="s">
        <v>46</v>
      </c>
      <c r="E87" s="21" t="s">
        <v>26</v>
      </c>
      <c r="F87" s="132">
        <v>3.5E-4</v>
      </c>
      <c r="G87" s="49">
        <v>450</v>
      </c>
      <c r="H87" s="49">
        <f>F87*G87</f>
        <v>0.1575</v>
      </c>
      <c r="I87" s="81">
        <f>'Cálculo do fator "K"'!$M$24</f>
        <v>1.1986000000000001</v>
      </c>
      <c r="J87" s="268">
        <f>H87*I87</f>
        <v>0.18877950000000002</v>
      </c>
      <c r="K87" s="269"/>
    </row>
    <row r="88" spans="2:11" ht="15.75" thickBot="1">
      <c r="B88" s="29"/>
      <c r="C88" s="51"/>
      <c r="D88" s="50"/>
      <c r="E88" s="50"/>
      <c r="F88" s="51"/>
      <c r="G88" s="52"/>
      <c r="H88" s="52"/>
      <c r="I88" s="99"/>
      <c r="J88" s="246"/>
      <c r="K88" s="247"/>
    </row>
    <row r="89" spans="2:11" ht="15.75" thickBot="1">
      <c r="B89" s="68"/>
      <c r="H89" s="22"/>
      <c r="K89" s="19"/>
    </row>
    <row r="90" spans="2:11" ht="15.75" thickBot="1">
      <c r="B90" s="199" t="s">
        <v>22</v>
      </c>
      <c r="C90" s="200"/>
      <c r="D90" s="200"/>
      <c r="E90" s="200"/>
      <c r="F90" s="200"/>
      <c r="G90" s="200"/>
      <c r="H90" s="200"/>
      <c r="I90" s="200"/>
      <c r="J90" s="263">
        <f>SUM(J87:K88)</f>
        <v>0.18877950000000002</v>
      </c>
      <c r="K90" s="264"/>
    </row>
    <row r="91" spans="2:11" ht="15.75" thickBot="1">
      <c r="B91" s="71"/>
      <c r="C91" s="71"/>
      <c r="D91" s="71"/>
      <c r="E91" s="71"/>
      <c r="F91" s="71"/>
      <c r="G91" s="71"/>
      <c r="H91" s="71"/>
      <c r="I91" s="71"/>
      <c r="J91" s="71"/>
      <c r="K91" s="72"/>
    </row>
    <row r="92" spans="2:11">
      <c r="B92" s="55"/>
      <c r="C92" s="56"/>
      <c r="D92" s="56"/>
      <c r="E92" s="56"/>
      <c r="F92" s="56"/>
      <c r="G92" s="56"/>
      <c r="H92" s="56"/>
      <c r="I92" s="57"/>
      <c r="J92" s="57"/>
      <c r="K92" s="270">
        <f>SUM(J74+J82+J90)</f>
        <v>19.513348168407418</v>
      </c>
    </row>
    <row r="93" spans="2:11">
      <c r="B93" s="38"/>
      <c r="C93" s="39"/>
      <c r="D93" s="207" t="s">
        <v>150</v>
      </c>
      <c r="E93" s="207"/>
      <c r="F93" s="207"/>
      <c r="G93" s="207"/>
      <c r="H93" s="207"/>
      <c r="I93" s="207"/>
      <c r="J93" s="257"/>
      <c r="K93" s="271"/>
    </row>
    <row r="94" spans="2:11" ht="15.75" thickBot="1">
      <c r="B94" s="42"/>
      <c r="C94" s="43"/>
      <c r="D94" s="43"/>
      <c r="E94" s="43"/>
      <c r="F94" s="43"/>
      <c r="G94" s="43"/>
      <c r="H94" s="43"/>
      <c r="I94" s="44"/>
      <c r="J94" s="44"/>
      <c r="K94" s="272"/>
    </row>
    <row r="95" spans="2:11" ht="15.75" thickBot="1">
      <c r="B95" s="68"/>
      <c r="K95" s="69"/>
    </row>
    <row r="96" spans="2:11" ht="15.75" thickBot="1">
      <c r="B96" s="189" t="s">
        <v>78</v>
      </c>
      <c r="C96" s="190"/>
      <c r="D96" s="190"/>
      <c r="E96" s="190"/>
      <c r="F96" s="190"/>
      <c r="G96" s="190"/>
      <c r="H96" s="190"/>
      <c r="I96" s="190"/>
      <c r="J96" s="190"/>
      <c r="K96" s="239"/>
    </row>
    <row r="97" spans="1:41" ht="15.75" thickBot="1">
      <c r="B97" s="68"/>
      <c r="K97" s="69"/>
    </row>
    <row r="98" spans="1:41" ht="105">
      <c r="B98" s="139" t="s">
        <v>25</v>
      </c>
      <c r="C98" s="137" t="s">
        <v>31</v>
      </c>
      <c r="D98" s="140" t="s">
        <v>12</v>
      </c>
      <c r="E98" s="140" t="s">
        <v>26</v>
      </c>
      <c r="F98" s="137" t="s">
        <v>27</v>
      </c>
      <c r="G98" s="137" t="s">
        <v>123</v>
      </c>
      <c r="H98" s="137" t="s">
        <v>202</v>
      </c>
      <c r="I98" s="137" t="s">
        <v>41</v>
      </c>
      <c r="J98" s="137" t="s">
        <v>42</v>
      </c>
      <c r="K98" s="141" t="s">
        <v>204</v>
      </c>
    </row>
    <row r="99" spans="1:41">
      <c r="B99" s="28" t="s">
        <v>29</v>
      </c>
      <c r="C99" s="112">
        <v>40817</v>
      </c>
      <c r="D99" s="108" t="s">
        <v>104</v>
      </c>
      <c r="E99" s="16" t="s">
        <v>34</v>
      </c>
      <c r="F99" s="49">
        <v>26363.65</v>
      </c>
      <c r="G99" s="45">
        <f>F99/(1+$K$103)</f>
        <v>15515.330743879473</v>
      </c>
      <c r="H99" s="16">
        <v>220</v>
      </c>
      <c r="I99" s="77">
        <f>G99/H99</f>
        <v>70.524230653997606</v>
      </c>
      <c r="J99" s="85">
        <v>44</v>
      </c>
      <c r="K99" s="104">
        <f t="shared" ref="K99:K101" si="12">I99*J99*5</f>
        <v>15515.330743879475</v>
      </c>
    </row>
    <row r="100" spans="1:41">
      <c r="B100" s="28" t="s">
        <v>30</v>
      </c>
      <c r="C100" s="21">
        <v>40807</v>
      </c>
      <c r="D100" s="53" t="s">
        <v>83</v>
      </c>
      <c r="E100" s="16" t="s">
        <v>34</v>
      </c>
      <c r="F100" s="49">
        <v>4025.23</v>
      </c>
      <c r="G100" s="45">
        <f>F100/(1+$K$103)</f>
        <v>2368.8971280602636</v>
      </c>
      <c r="H100" s="16">
        <v>220</v>
      </c>
      <c r="I100" s="77">
        <f t="shared" ref="I100:I101" si="13">G100/H100</f>
        <v>10.767714218455744</v>
      </c>
      <c r="J100" s="85">
        <v>44</v>
      </c>
      <c r="K100" s="104">
        <f t="shared" si="12"/>
        <v>2368.8971280602636</v>
      </c>
    </row>
    <row r="101" spans="1:41">
      <c r="B101" s="28" t="s">
        <v>36</v>
      </c>
      <c r="C101" s="21">
        <v>40931</v>
      </c>
      <c r="D101" s="89" t="s">
        <v>50</v>
      </c>
      <c r="E101" s="16" t="s">
        <v>34</v>
      </c>
      <c r="F101" s="49">
        <v>6492.93</v>
      </c>
      <c r="G101" s="45">
        <f>F101/(1+$K$103)</f>
        <v>3821.1687853107346</v>
      </c>
      <c r="H101" s="16">
        <v>220</v>
      </c>
      <c r="I101" s="77">
        <f t="shared" si="13"/>
        <v>17.368949024139702</v>
      </c>
      <c r="J101" s="85">
        <v>44</v>
      </c>
      <c r="K101" s="104">
        <f t="shared" si="12"/>
        <v>3821.1687853107342</v>
      </c>
    </row>
    <row r="102" spans="1:41">
      <c r="B102" s="28"/>
      <c r="C102" s="21"/>
      <c r="D102" s="53"/>
      <c r="E102" s="53"/>
      <c r="F102" s="16"/>
      <c r="G102" s="49"/>
      <c r="H102" s="45"/>
      <c r="I102" s="16"/>
      <c r="J102" s="82"/>
      <c r="K102" s="54"/>
    </row>
    <row r="103" spans="1:41">
      <c r="B103" s="28"/>
      <c r="C103" s="21"/>
      <c r="D103" s="53"/>
      <c r="E103" s="53"/>
      <c r="F103" s="16"/>
      <c r="G103" s="49"/>
      <c r="H103" s="191" t="s">
        <v>77</v>
      </c>
      <c r="I103" s="192"/>
      <c r="J103" s="83"/>
      <c r="K103" s="240">
        <f>'Cálculo do fator "K"'!$F$23</f>
        <v>0.69920000000000004</v>
      </c>
    </row>
    <row r="104" spans="1:41" ht="15.75" thickBot="1">
      <c r="B104" s="29"/>
      <c r="C104" s="51"/>
      <c r="D104" s="76"/>
      <c r="E104" s="76"/>
      <c r="F104" s="78"/>
      <c r="G104" s="52"/>
      <c r="H104" s="193"/>
      <c r="I104" s="194"/>
      <c r="J104" s="84"/>
      <c r="K104" s="241"/>
    </row>
    <row r="106" spans="1:41" s="113" customFormat="1" ht="7.5" customHeight="1">
      <c r="A106"/>
      <c r="B106" s="133"/>
      <c r="C106" s="133"/>
      <c r="D106" s="133"/>
      <c r="E106" s="133"/>
      <c r="F106" s="133"/>
      <c r="G106" s="133"/>
      <c r="H106" s="133"/>
      <c r="I106" s="134"/>
      <c r="J106" s="134"/>
      <c r="K106" s="133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ht="15.75" thickBot="1"/>
    <row r="108" spans="1:41" ht="15.95" customHeight="1">
      <c r="B108" s="214" t="s">
        <v>251</v>
      </c>
      <c r="C108" s="215"/>
      <c r="D108" s="215"/>
      <c r="E108" s="215"/>
      <c r="F108" s="215"/>
      <c r="G108" s="215"/>
      <c r="H108" s="215"/>
      <c r="I108" s="215"/>
      <c r="J108" s="215"/>
      <c r="K108" s="262"/>
    </row>
    <row r="109" spans="1:41" ht="15.75" thickBot="1">
      <c r="B109" s="204" t="s">
        <v>76</v>
      </c>
      <c r="C109" s="205"/>
      <c r="D109" s="205"/>
      <c r="E109" s="205"/>
      <c r="F109" s="205"/>
      <c r="G109" s="205"/>
      <c r="H109" s="205"/>
      <c r="I109" s="205"/>
      <c r="J109" s="205"/>
      <c r="K109" s="236"/>
    </row>
    <row r="110" spans="1:41" ht="15.75" thickBot="1">
      <c r="B110" s="35"/>
      <c r="C110" s="36"/>
      <c r="D110" s="36"/>
      <c r="E110" s="36"/>
      <c r="F110" s="36"/>
      <c r="G110" s="36"/>
      <c r="H110" s="36"/>
      <c r="I110" s="36"/>
      <c r="J110" s="36"/>
      <c r="K110" s="37"/>
    </row>
    <row r="111" spans="1:41" ht="15.75" thickBot="1">
      <c r="B111" s="195" t="s">
        <v>17</v>
      </c>
      <c r="C111" s="196"/>
      <c r="D111" s="206" t="s">
        <v>66</v>
      </c>
      <c r="E111" s="206"/>
      <c r="F111" s="206"/>
      <c r="G111" s="206"/>
      <c r="H111" s="206"/>
      <c r="I111" s="206"/>
      <c r="J111" s="258"/>
      <c r="K111" s="259"/>
    </row>
    <row r="112" spans="1:41" ht="15.75" thickBot="1">
      <c r="B112" s="13"/>
      <c r="C112" s="10"/>
      <c r="D112" s="10"/>
      <c r="E112" s="10"/>
      <c r="F112" s="10"/>
      <c r="G112" s="10"/>
      <c r="H112" s="10"/>
      <c r="I112" s="34"/>
      <c r="J112" s="34"/>
      <c r="K112" s="12"/>
    </row>
    <row r="113" spans="2:11" ht="30">
      <c r="B113" s="201" t="s">
        <v>23</v>
      </c>
      <c r="C113" s="202"/>
      <c r="D113" s="137" t="s">
        <v>6</v>
      </c>
      <c r="E113" s="137" t="s">
        <v>38</v>
      </c>
      <c r="F113" s="137" t="s">
        <v>125</v>
      </c>
      <c r="G113" s="137" t="s">
        <v>122</v>
      </c>
      <c r="H113" s="137" t="s">
        <v>117</v>
      </c>
      <c r="I113" s="137" t="s">
        <v>15</v>
      </c>
      <c r="J113" s="260" t="s">
        <v>11</v>
      </c>
      <c r="K113" s="261"/>
    </row>
    <row r="114" spans="2:11">
      <c r="B114" s="46" t="s">
        <v>8</v>
      </c>
      <c r="C114" s="112">
        <f t="shared" ref="C114:D114" si="14">C143</f>
        <v>40817</v>
      </c>
      <c r="D114" s="108" t="str">
        <f t="shared" si="14"/>
        <v>Arquiteto Senior (44 horas)</v>
      </c>
      <c r="E114" s="70" t="s">
        <v>34</v>
      </c>
      <c r="F114" s="101">
        <f>'Quantitativo de MDO'!E33</f>
        <v>7.4999999999999993E-5</v>
      </c>
      <c r="G114" s="45">
        <f>K143</f>
        <v>15515.330743879475</v>
      </c>
      <c r="H114" s="45">
        <f>F114*G114</f>
        <v>1.1636498057909606</v>
      </c>
      <c r="I114" s="81">
        <f>'Cálculo do fator "K"'!$M$23</f>
        <v>2.1865000000000001</v>
      </c>
      <c r="J114" s="255">
        <f>H114*I114</f>
        <v>2.5443203003619352</v>
      </c>
      <c r="K114" s="256"/>
    </row>
    <row r="115" spans="2:11">
      <c r="B115" s="46" t="s">
        <v>9</v>
      </c>
      <c r="C115" s="21">
        <f t="shared" ref="C115:D115" si="15">C144</f>
        <v>40807</v>
      </c>
      <c r="D115" s="53" t="str">
        <f t="shared" si="15"/>
        <v>Desenhista Projetista (44 horas)</v>
      </c>
      <c r="E115" s="70" t="s">
        <v>34</v>
      </c>
      <c r="F115" s="101">
        <f>'Quantitativo de MDO'!E34</f>
        <v>3.7499999999999997E-5</v>
      </c>
      <c r="G115" s="45">
        <f>K144</f>
        <v>2368.8971280602636</v>
      </c>
      <c r="H115" s="45">
        <f t="shared" ref="H115:H116" si="16">F115*G115</f>
        <v>8.8833642302259874E-2</v>
      </c>
      <c r="I115" s="81">
        <f t="shared" ref="I115:I116" si="17">I114</f>
        <v>2.1865000000000001</v>
      </c>
      <c r="J115" s="255">
        <f>H115*I115</f>
        <v>0.19423475889389122</v>
      </c>
      <c r="K115" s="256"/>
    </row>
    <row r="116" spans="2:11" ht="15.75" thickBot="1">
      <c r="B116" s="73" t="s">
        <v>10</v>
      </c>
      <c r="C116" s="51">
        <f t="shared" ref="C116:D116" si="18">C145</f>
        <v>40931</v>
      </c>
      <c r="D116" s="76" t="str">
        <f t="shared" si="18"/>
        <v>Auxiliar Técnico/Assistente de Engenharia (44 horas)</v>
      </c>
      <c r="E116" s="105" t="s">
        <v>34</v>
      </c>
      <c r="F116" s="106">
        <f>'Quantitativo de MDO'!E35</f>
        <v>1.8749999999999998E-5</v>
      </c>
      <c r="G116" s="75">
        <f>K145</f>
        <v>3821.1687853107342</v>
      </c>
      <c r="H116" s="75">
        <f t="shared" si="16"/>
        <v>7.1646914724576266E-2</v>
      </c>
      <c r="I116" s="99">
        <f t="shared" si="17"/>
        <v>2.1865000000000001</v>
      </c>
      <c r="J116" s="253">
        <f>H116*I116</f>
        <v>0.15665597904528603</v>
      </c>
      <c r="K116" s="254"/>
    </row>
    <row r="117" spans="2:11" ht="15.75" thickBot="1">
      <c r="B117" s="13"/>
      <c r="K117" s="69"/>
    </row>
    <row r="118" spans="2:11" ht="15.75" thickBot="1">
      <c r="B118" s="199" t="s">
        <v>21</v>
      </c>
      <c r="C118" s="200"/>
      <c r="D118" s="200"/>
      <c r="E118" s="200"/>
      <c r="F118" s="200"/>
      <c r="G118" s="200"/>
      <c r="H118" s="200"/>
      <c r="I118" s="200"/>
      <c r="J118" s="248">
        <f>SUM(J114:K116)</f>
        <v>2.8952110383011123</v>
      </c>
      <c r="K118" s="249"/>
    </row>
    <row r="119" spans="2:11" ht="15.75" thickBot="1">
      <c r="B119" s="20"/>
      <c r="C119" s="5"/>
      <c r="D119" s="5"/>
      <c r="E119" s="5"/>
      <c r="F119" s="5"/>
      <c r="G119" s="5"/>
      <c r="H119" s="5"/>
      <c r="I119" s="17"/>
      <c r="J119" s="17"/>
      <c r="K119" s="6"/>
    </row>
    <row r="120" spans="2:11" ht="15.75" thickBot="1">
      <c r="B120" s="195" t="s">
        <v>18</v>
      </c>
      <c r="C120" s="196"/>
      <c r="D120" s="203" t="s">
        <v>72</v>
      </c>
      <c r="E120" s="203"/>
      <c r="F120" s="203"/>
      <c r="G120" s="203"/>
      <c r="H120" s="203"/>
      <c r="I120" s="203"/>
      <c r="J120" s="197"/>
      <c r="K120" s="273"/>
    </row>
    <row r="121" spans="2:11" ht="15.75" thickBot="1">
      <c r="B121" s="13"/>
      <c r="C121" s="10"/>
      <c r="D121" s="10"/>
      <c r="E121" s="10"/>
      <c r="F121" s="10"/>
      <c r="G121" s="10"/>
      <c r="H121" s="10"/>
      <c r="I121" s="34"/>
      <c r="J121" s="34"/>
      <c r="K121" s="12"/>
    </row>
    <row r="122" spans="2:11" ht="30">
      <c r="B122" s="201" t="s">
        <v>23</v>
      </c>
      <c r="C122" s="202"/>
      <c r="D122" s="137" t="s">
        <v>6</v>
      </c>
      <c r="E122" s="137" t="s">
        <v>38</v>
      </c>
      <c r="F122" s="137" t="s">
        <v>126</v>
      </c>
      <c r="G122" s="137" t="s">
        <v>115</v>
      </c>
      <c r="H122" s="137" t="s">
        <v>117</v>
      </c>
      <c r="I122" s="137" t="s">
        <v>56</v>
      </c>
      <c r="J122" s="260" t="s">
        <v>11</v>
      </c>
      <c r="K122" s="261"/>
    </row>
    <row r="123" spans="2:11">
      <c r="B123" s="46" t="s">
        <v>71</v>
      </c>
      <c r="C123" s="21" t="s">
        <v>147</v>
      </c>
      <c r="D123" s="48" t="s">
        <v>113</v>
      </c>
      <c r="E123" s="21" t="s">
        <v>26</v>
      </c>
      <c r="F123" s="132">
        <v>2.0000000000000001E-4</v>
      </c>
      <c r="G123" s="49">
        <v>96.62</v>
      </c>
      <c r="H123" s="49">
        <f>F123*G123</f>
        <v>1.9324000000000001E-2</v>
      </c>
      <c r="I123" s="81">
        <f>'Cálculo do fator "K"'!$M$24</f>
        <v>1.1986000000000001</v>
      </c>
      <c r="J123" s="255">
        <f>H123*I123</f>
        <v>2.3161746400000002E-2</v>
      </c>
      <c r="K123" s="256"/>
    </row>
    <row r="124" spans="2:11" ht="15.75" thickBot="1">
      <c r="B124" s="73"/>
      <c r="C124" s="51"/>
      <c r="D124" s="74"/>
      <c r="E124" s="74"/>
      <c r="F124" s="75"/>
      <c r="G124" s="75"/>
      <c r="H124" s="75"/>
      <c r="I124" s="47"/>
      <c r="J124" s="274"/>
      <c r="K124" s="275"/>
    </row>
    <row r="125" spans="2:11" ht="15.75" thickBot="1">
      <c r="B125" s="13"/>
      <c r="K125" s="69"/>
    </row>
    <row r="126" spans="2:11" ht="15.75" thickBot="1">
      <c r="B126" s="199" t="s">
        <v>20</v>
      </c>
      <c r="C126" s="200"/>
      <c r="D126" s="200"/>
      <c r="E126" s="200"/>
      <c r="F126" s="200"/>
      <c r="G126" s="200"/>
      <c r="H126" s="200"/>
      <c r="I126" s="200"/>
      <c r="J126" s="248">
        <f>SUM(J123:K124)</f>
        <v>2.3161746400000002E-2</v>
      </c>
      <c r="K126" s="249"/>
    </row>
    <row r="127" spans="2:11" ht="15.75" thickBot="1">
      <c r="B127" s="13"/>
      <c r="K127" s="69"/>
    </row>
    <row r="128" spans="2:11" ht="15.75" thickBot="1">
      <c r="B128" s="195" t="s">
        <v>19</v>
      </c>
      <c r="C128" s="196"/>
      <c r="D128" s="197" t="s">
        <v>40</v>
      </c>
      <c r="E128" s="198"/>
      <c r="F128" s="198"/>
      <c r="G128" s="198"/>
      <c r="H128" s="198"/>
      <c r="I128" s="198"/>
      <c r="J128" s="198"/>
      <c r="K128" s="265"/>
    </row>
    <row r="129" spans="2:11" ht="15.75" thickBot="1">
      <c r="B129" s="13"/>
      <c r="C129" s="10"/>
      <c r="D129" s="10"/>
      <c r="E129" s="10"/>
      <c r="F129" s="10"/>
      <c r="G129" s="10"/>
      <c r="H129" s="10"/>
      <c r="I129" s="34"/>
      <c r="J129" s="34"/>
      <c r="K129" s="12"/>
    </row>
    <row r="130" spans="2:11" ht="30">
      <c r="B130" s="138" t="s">
        <v>25</v>
      </c>
      <c r="C130" s="137" t="s">
        <v>24</v>
      </c>
      <c r="D130" s="137" t="s">
        <v>7</v>
      </c>
      <c r="E130" s="137" t="s">
        <v>38</v>
      </c>
      <c r="F130" s="137" t="s">
        <v>39</v>
      </c>
      <c r="G130" s="137" t="s">
        <v>115</v>
      </c>
      <c r="H130" s="137" t="s">
        <v>117</v>
      </c>
      <c r="I130" s="137" t="s">
        <v>56</v>
      </c>
      <c r="J130" s="266" t="s">
        <v>11</v>
      </c>
      <c r="K130" s="267"/>
    </row>
    <row r="131" spans="2:11">
      <c r="B131" s="28" t="s">
        <v>73</v>
      </c>
      <c r="C131" s="21" t="s">
        <v>45</v>
      </c>
      <c r="D131" s="48" t="s">
        <v>46</v>
      </c>
      <c r="E131" s="21" t="s">
        <v>26</v>
      </c>
      <c r="F131" s="132">
        <v>3.5E-4</v>
      </c>
      <c r="G131" s="49">
        <v>450</v>
      </c>
      <c r="H131" s="49">
        <f>F131*G131</f>
        <v>0.1575</v>
      </c>
      <c r="I131" s="81">
        <f>'Cálculo do fator "K"'!$M$24</f>
        <v>1.1986000000000001</v>
      </c>
      <c r="J131" s="268">
        <f>H131*I131</f>
        <v>0.18877950000000002</v>
      </c>
      <c r="K131" s="269"/>
    </row>
    <row r="132" spans="2:11" ht="15.75" thickBot="1">
      <c r="B132" s="29"/>
      <c r="C132" s="51"/>
      <c r="D132" s="50"/>
      <c r="E132" s="50"/>
      <c r="F132" s="51"/>
      <c r="G132" s="52"/>
      <c r="H132" s="52"/>
      <c r="I132" s="99"/>
      <c r="J132" s="246"/>
      <c r="K132" s="247"/>
    </row>
    <row r="133" spans="2:11" ht="15.75" thickBot="1">
      <c r="B133" s="68"/>
      <c r="H133" s="22"/>
      <c r="K133" s="19"/>
    </row>
    <row r="134" spans="2:11" ht="15.75" thickBot="1">
      <c r="B134" s="199" t="s">
        <v>22</v>
      </c>
      <c r="C134" s="200"/>
      <c r="D134" s="200"/>
      <c r="E134" s="200"/>
      <c r="F134" s="200"/>
      <c r="G134" s="200"/>
      <c r="H134" s="200"/>
      <c r="I134" s="200"/>
      <c r="J134" s="248">
        <f>SUM(J131:K132)</f>
        <v>0.18877950000000002</v>
      </c>
      <c r="K134" s="249"/>
    </row>
    <row r="135" spans="2:11" ht="15.75" thickBot="1">
      <c r="B135" s="71"/>
      <c r="C135" s="71"/>
      <c r="D135" s="71"/>
      <c r="E135" s="71"/>
      <c r="F135" s="71"/>
      <c r="G135" s="71"/>
      <c r="H135" s="71"/>
      <c r="I135" s="71"/>
      <c r="J135" s="71"/>
      <c r="K135" s="72"/>
    </row>
    <row r="136" spans="2:11">
      <c r="B136" s="55"/>
      <c r="C136" s="56"/>
      <c r="D136" s="56"/>
      <c r="E136" s="56"/>
      <c r="F136" s="56"/>
      <c r="G136" s="56"/>
      <c r="H136" s="56"/>
      <c r="I136" s="57"/>
      <c r="J136" s="57"/>
      <c r="K136" s="250">
        <f>SUM(J118+J126+J134)</f>
        <v>3.1071522847011122</v>
      </c>
    </row>
    <row r="137" spans="2:11">
      <c r="B137" s="38"/>
      <c r="C137" s="39"/>
      <c r="D137" s="207" t="s">
        <v>150</v>
      </c>
      <c r="E137" s="207"/>
      <c r="F137" s="207"/>
      <c r="G137" s="207"/>
      <c r="H137" s="207"/>
      <c r="I137" s="207"/>
      <c r="J137" s="257"/>
      <c r="K137" s="251"/>
    </row>
    <row r="138" spans="2:11" ht="15.75" thickBot="1">
      <c r="B138" s="42"/>
      <c r="C138" s="43"/>
      <c r="D138" s="43"/>
      <c r="E138" s="43"/>
      <c r="F138" s="43"/>
      <c r="G138" s="43"/>
      <c r="H138" s="43"/>
      <c r="I138" s="44"/>
      <c r="J138" s="44"/>
      <c r="K138" s="252"/>
    </row>
    <row r="139" spans="2:11" ht="15.75" thickBot="1">
      <c r="B139" s="68"/>
      <c r="K139" s="69"/>
    </row>
    <row r="140" spans="2:11" ht="15.75" thickBot="1">
      <c r="B140" s="189" t="s">
        <v>78</v>
      </c>
      <c r="C140" s="190"/>
      <c r="D140" s="190"/>
      <c r="E140" s="190"/>
      <c r="F140" s="190"/>
      <c r="G140" s="190"/>
      <c r="H140" s="190"/>
      <c r="I140" s="190"/>
      <c r="J140" s="190"/>
      <c r="K140" s="239"/>
    </row>
    <row r="141" spans="2:11" ht="15.75" thickBot="1">
      <c r="B141" s="68"/>
      <c r="K141" s="69"/>
    </row>
    <row r="142" spans="2:11" ht="105">
      <c r="B142" s="139" t="s">
        <v>25</v>
      </c>
      <c r="C142" s="137" t="s">
        <v>31</v>
      </c>
      <c r="D142" s="140" t="s">
        <v>12</v>
      </c>
      <c r="E142" s="140" t="s">
        <v>26</v>
      </c>
      <c r="F142" s="137" t="s">
        <v>27</v>
      </c>
      <c r="G142" s="137" t="s">
        <v>123</v>
      </c>
      <c r="H142" s="137" t="s">
        <v>202</v>
      </c>
      <c r="I142" s="137" t="s">
        <v>41</v>
      </c>
      <c r="J142" s="137" t="s">
        <v>42</v>
      </c>
      <c r="K142" s="141" t="s">
        <v>204</v>
      </c>
    </row>
    <row r="143" spans="2:11">
      <c r="B143" s="28" t="s">
        <v>29</v>
      </c>
      <c r="C143" s="112">
        <v>40817</v>
      </c>
      <c r="D143" s="108" t="s">
        <v>104</v>
      </c>
      <c r="E143" s="16" t="s">
        <v>34</v>
      </c>
      <c r="F143" s="49">
        <v>26363.65</v>
      </c>
      <c r="G143" s="45">
        <f>F143/(1+$K$147)</f>
        <v>15515.330743879473</v>
      </c>
      <c r="H143" s="16">
        <v>220</v>
      </c>
      <c r="I143" s="77">
        <f>G143/H143</f>
        <v>70.524230653997606</v>
      </c>
      <c r="J143" s="85">
        <v>44</v>
      </c>
      <c r="K143" s="104">
        <f t="shared" ref="K143:K145" si="19">I143*J143*5</f>
        <v>15515.330743879475</v>
      </c>
    </row>
    <row r="144" spans="2:11">
      <c r="B144" s="28" t="s">
        <v>30</v>
      </c>
      <c r="C144" s="21">
        <v>40807</v>
      </c>
      <c r="D144" s="53" t="s">
        <v>83</v>
      </c>
      <c r="E144" s="16" t="s">
        <v>34</v>
      </c>
      <c r="F144" s="49">
        <v>4025.23</v>
      </c>
      <c r="G144" s="45">
        <f>F144/(1+$K$147)</f>
        <v>2368.8971280602636</v>
      </c>
      <c r="H144" s="16">
        <v>220</v>
      </c>
      <c r="I144" s="77">
        <f t="shared" ref="I144:I145" si="20">G144/H144</f>
        <v>10.767714218455744</v>
      </c>
      <c r="J144" s="85">
        <v>44</v>
      </c>
      <c r="K144" s="104">
        <f t="shared" si="19"/>
        <v>2368.8971280602636</v>
      </c>
    </row>
    <row r="145" spans="1:41">
      <c r="B145" s="28" t="s">
        <v>36</v>
      </c>
      <c r="C145" s="21">
        <v>40931</v>
      </c>
      <c r="D145" s="89" t="s">
        <v>50</v>
      </c>
      <c r="E145" s="16" t="s">
        <v>34</v>
      </c>
      <c r="F145" s="49">
        <v>6492.93</v>
      </c>
      <c r="G145" s="45">
        <f>F145/(1+$K$147)</f>
        <v>3821.1687853107346</v>
      </c>
      <c r="H145" s="16">
        <v>220</v>
      </c>
      <c r="I145" s="77">
        <f t="shared" si="20"/>
        <v>17.368949024139702</v>
      </c>
      <c r="J145" s="85">
        <v>44</v>
      </c>
      <c r="K145" s="104">
        <f t="shared" si="19"/>
        <v>3821.1687853107342</v>
      </c>
    </row>
    <row r="146" spans="1:41">
      <c r="B146" s="28"/>
      <c r="C146" s="21"/>
      <c r="D146" s="53"/>
      <c r="E146" s="53"/>
      <c r="F146" s="16"/>
      <c r="G146" s="49"/>
      <c r="H146" s="45"/>
      <c r="I146" s="16"/>
      <c r="J146" s="82"/>
      <c r="K146" s="54"/>
    </row>
    <row r="147" spans="1:41">
      <c r="B147" s="28"/>
      <c r="C147" s="21"/>
      <c r="D147" s="53"/>
      <c r="E147" s="53"/>
      <c r="F147" s="16"/>
      <c r="G147" s="49"/>
      <c r="H147" s="191" t="s">
        <v>77</v>
      </c>
      <c r="I147" s="192"/>
      <c r="J147" s="83"/>
      <c r="K147" s="240">
        <f>'Cálculo do fator "K"'!$F$23</f>
        <v>0.69920000000000004</v>
      </c>
    </row>
    <row r="148" spans="1:41" ht="15.75" thickBot="1">
      <c r="B148" s="29"/>
      <c r="C148" s="51"/>
      <c r="D148" s="76"/>
      <c r="E148" s="76"/>
      <c r="F148" s="78"/>
      <c r="G148" s="52"/>
      <c r="H148" s="193"/>
      <c r="I148" s="194"/>
      <c r="J148" s="84"/>
      <c r="K148" s="241"/>
    </row>
    <row r="150" spans="1:41" s="113" customFormat="1" ht="9.75" customHeight="1">
      <c r="A150"/>
      <c r="B150" s="133"/>
      <c r="C150" s="133"/>
      <c r="D150" s="133"/>
      <c r="E150" s="133"/>
      <c r="F150" s="133"/>
      <c r="G150" s="133"/>
      <c r="H150" s="133"/>
      <c r="I150" s="134"/>
      <c r="J150" s="134"/>
      <c r="K150" s="133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 ht="15.75" thickBot="1"/>
    <row r="152" spans="1:41" ht="15.95" customHeight="1">
      <c r="B152" s="214" t="s">
        <v>252</v>
      </c>
      <c r="C152" s="215"/>
      <c r="D152" s="215"/>
      <c r="E152" s="215"/>
      <c r="F152" s="215"/>
      <c r="G152" s="215"/>
      <c r="H152" s="215"/>
      <c r="I152" s="215"/>
      <c r="J152" s="215"/>
      <c r="K152" s="262"/>
    </row>
    <row r="153" spans="1:41" ht="15.75" thickBot="1">
      <c r="B153" s="204" t="s">
        <v>76</v>
      </c>
      <c r="C153" s="205"/>
      <c r="D153" s="205"/>
      <c r="E153" s="205"/>
      <c r="F153" s="205"/>
      <c r="G153" s="205"/>
      <c r="H153" s="205"/>
      <c r="I153" s="205"/>
      <c r="J153" s="205"/>
      <c r="K153" s="236"/>
    </row>
    <row r="154" spans="1:41" ht="15.75" thickBot="1">
      <c r="B154" s="35"/>
      <c r="C154" s="36"/>
      <c r="D154" s="36"/>
      <c r="E154" s="36"/>
      <c r="F154" s="36"/>
      <c r="G154" s="36"/>
      <c r="H154" s="36"/>
      <c r="I154" s="36"/>
      <c r="J154" s="36"/>
      <c r="K154" s="37"/>
    </row>
    <row r="155" spans="1:41" ht="15.75" thickBot="1">
      <c r="B155" s="195" t="s">
        <v>17</v>
      </c>
      <c r="C155" s="196"/>
      <c r="D155" s="206" t="s">
        <v>66</v>
      </c>
      <c r="E155" s="206"/>
      <c r="F155" s="206"/>
      <c r="G155" s="206"/>
      <c r="H155" s="206"/>
      <c r="I155" s="206"/>
      <c r="J155" s="258"/>
      <c r="K155" s="259"/>
    </row>
    <row r="156" spans="1:41" ht="15.75" thickBot="1">
      <c r="B156" s="13"/>
      <c r="C156" s="10"/>
      <c r="D156" s="10"/>
      <c r="E156" s="10"/>
      <c r="F156" s="10"/>
      <c r="G156" s="10"/>
      <c r="H156" s="10"/>
      <c r="I156" s="34"/>
      <c r="J156" s="34"/>
      <c r="K156" s="12"/>
    </row>
    <row r="157" spans="1:41" ht="30">
      <c r="B157" s="201" t="s">
        <v>23</v>
      </c>
      <c r="C157" s="202"/>
      <c r="D157" s="137" t="s">
        <v>6</v>
      </c>
      <c r="E157" s="137" t="s">
        <v>38</v>
      </c>
      <c r="F157" s="137" t="s">
        <v>126</v>
      </c>
      <c r="G157" s="137" t="s">
        <v>122</v>
      </c>
      <c r="H157" s="137" t="s">
        <v>117</v>
      </c>
      <c r="I157" s="137" t="s">
        <v>15</v>
      </c>
      <c r="J157" s="260" t="s">
        <v>124</v>
      </c>
      <c r="K157" s="261"/>
    </row>
    <row r="158" spans="1:41">
      <c r="B158" s="46" t="s">
        <v>8</v>
      </c>
      <c r="C158" s="21">
        <f t="shared" ref="C158:D158" si="21">C187</f>
        <v>40817</v>
      </c>
      <c r="D158" s="108" t="str">
        <f t="shared" si="21"/>
        <v>Arquiteto Senior (44 horas)</v>
      </c>
      <c r="E158" s="70" t="s">
        <v>34</v>
      </c>
      <c r="F158" s="101">
        <f>'Quantitativo de MDO'!E42</f>
        <v>7.4999999999999993E-5</v>
      </c>
      <c r="G158" s="45">
        <f>K187</f>
        <v>15515.330743879475</v>
      </c>
      <c r="H158" s="45">
        <f>F158*G158</f>
        <v>1.1636498057909606</v>
      </c>
      <c r="I158" s="81">
        <f>'Cálculo do fator "K"'!$M$23</f>
        <v>2.1865000000000001</v>
      </c>
      <c r="J158" s="255">
        <f>H158*I158</f>
        <v>2.5443203003619352</v>
      </c>
      <c r="K158" s="256"/>
    </row>
    <row r="159" spans="1:41">
      <c r="B159" s="46" t="s">
        <v>9</v>
      </c>
      <c r="C159" s="21">
        <f t="shared" ref="C159:D159" si="22">C188</f>
        <v>40807</v>
      </c>
      <c r="D159" s="53" t="str">
        <f t="shared" si="22"/>
        <v>Desenhista Projetista (44 horas)</v>
      </c>
      <c r="E159" s="70" t="s">
        <v>34</v>
      </c>
      <c r="F159" s="101">
        <f>'Quantitativo de MDO'!E43</f>
        <v>3.7499999999999997E-5</v>
      </c>
      <c r="G159" s="45">
        <f>K188</f>
        <v>4025.2300000000005</v>
      </c>
      <c r="H159" s="45">
        <f t="shared" ref="H159:H160" si="23">F159*G159</f>
        <v>0.15094612500000001</v>
      </c>
      <c r="I159" s="81">
        <f t="shared" ref="I159:I160" si="24">I158</f>
        <v>2.1865000000000001</v>
      </c>
      <c r="J159" s="255">
        <f>H159*I159</f>
        <v>0.33004370231250002</v>
      </c>
      <c r="K159" s="256"/>
    </row>
    <row r="160" spans="1:41" ht="15.75" thickBot="1">
      <c r="B160" s="73" t="s">
        <v>10</v>
      </c>
      <c r="C160" s="51">
        <f t="shared" ref="C160:D160" si="25">C189</f>
        <v>40931</v>
      </c>
      <c r="D160" s="76" t="str">
        <f t="shared" si="25"/>
        <v>Auxiliar Técnico/Assistente de Engenharia (44 horas)</v>
      </c>
      <c r="E160" s="105" t="s">
        <v>34</v>
      </c>
      <c r="F160" s="106">
        <f>'Quantitativo de MDO'!E44</f>
        <v>1.8749999999999998E-5</v>
      </c>
      <c r="G160" s="75">
        <f>K189</f>
        <v>6492.93</v>
      </c>
      <c r="H160" s="75">
        <f t="shared" si="23"/>
        <v>0.12174243749999999</v>
      </c>
      <c r="I160" s="99">
        <f t="shared" si="24"/>
        <v>2.1865000000000001</v>
      </c>
      <c r="J160" s="253">
        <f>H160*I160</f>
        <v>0.26618983959374998</v>
      </c>
      <c r="K160" s="254"/>
    </row>
    <row r="161" spans="2:11" ht="15.75" thickBot="1">
      <c r="B161" s="13"/>
      <c r="K161" s="69"/>
    </row>
    <row r="162" spans="2:11" ht="15.75" thickBot="1">
      <c r="B162" s="199" t="s">
        <v>21</v>
      </c>
      <c r="C162" s="200"/>
      <c r="D162" s="200"/>
      <c r="E162" s="200"/>
      <c r="F162" s="200"/>
      <c r="G162" s="200"/>
      <c r="H162" s="200"/>
      <c r="I162" s="200"/>
      <c r="J162" s="248">
        <f>SUM(J158:K160)</f>
        <v>3.1405538422681851</v>
      </c>
      <c r="K162" s="249"/>
    </row>
    <row r="163" spans="2:11" ht="15.75" thickBot="1">
      <c r="B163" s="20"/>
      <c r="C163" s="5"/>
      <c r="D163" s="5"/>
      <c r="E163" s="5"/>
      <c r="F163" s="5"/>
      <c r="G163" s="5"/>
      <c r="H163" s="5"/>
      <c r="I163" s="17"/>
      <c r="J163" s="17"/>
      <c r="K163" s="6"/>
    </row>
    <row r="164" spans="2:11" ht="15.75" thickBot="1">
      <c r="B164" s="195" t="s">
        <v>18</v>
      </c>
      <c r="C164" s="196"/>
      <c r="D164" s="203" t="s">
        <v>72</v>
      </c>
      <c r="E164" s="203"/>
      <c r="F164" s="203"/>
      <c r="G164" s="203"/>
      <c r="H164" s="203"/>
      <c r="I164" s="203"/>
      <c r="J164" s="197"/>
      <c r="K164" s="273"/>
    </row>
    <row r="165" spans="2:11" ht="15.75" thickBot="1">
      <c r="B165" s="13"/>
      <c r="C165" s="10"/>
      <c r="D165" s="10"/>
      <c r="E165" s="10"/>
      <c r="F165" s="10"/>
      <c r="G165" s="10"/>
      <c r="H165" s="10"/>
      <c r="I165" s="34"/>
      <c r="J165" s="34"/>
      <c r="K165" s="12"/>
    </row>
    <row r="166" spans="2:11" ht="30">
      <c r="B166" s="201" t="s">
        <v>23</v>
      </c>
      <c r="C166" s="202"/>
      <c r="D166" s="137" t="s">
        <v>6</v>
      </c>
      <c r="E166" s="137" t="s">
        <v>38</v>
      </c>
      <c r="F166" s="137" t="s">
        <v>112</v>
      </c>
      <c r="G166" s="137" t="s">
        <v>115</v>
      </c>
      <c r="H166" s="137" t="s">
        <v>117</v>
      </c>
      <c r="I166" s="137" t="s">
        <v>56</v>
      </c>
      <c r="J166" s="260" t="s">
        <v>124</v>
      </c>
      <c r="K166" s="261"/>
    </row>
    <row r="167" spans="2:11">
      <c r="B167" s="46" t="s">
        <v>71</v>
      </c>
      <c r="C167" s="21" t="s">
        <v>147</v>
      </c>
      <c r="D167" s="48" t="s">
        <v>113</v>
      </c>
      <c r="E167" s="21" t="s">
        <v>26</v>
      </c>
      <c r="F167" s="81">
        <v>2.0000000000000001E-4</v>
      </c>
      <c r="G167" s="49">
        <v>96.62</v>
      </c>
      <c r="H167" s="49">
        <f>F167*G167</f>
        <v>1.9324000000000001E-2</v>
      </c>
      <c r="I167" s="81">
        <f>'Cálculo do fator "K"'!$M$24</f>
        <v>1.1986000000000001</v>
      </c>
      <c r="J167" s="255">
        <f>H167*I167</f>
        <v>2.3161746400000002E-2</v>
      </c>
      <c r="K167" s="256"/>
    </row>
    <row r="168" spans="2:11" ht="15.75" thickBot="1">
      <c r="B168" s="73"/>
      <c r="C168" s="51"/>
      <c r="D168" s="74"/>
      <c r="E168" s="74"/>
      <c r="F168" s="75"/>
      <c r="G168" s="75"/>
      <c r="H168" s="75"/>
      <c r="I168" s="47"/>
      <c r="J168" s="274"/>
      <c r="K168" s="275"/>
    </row>
    <row r="169" spans="2:11" ht="15.75" thickBot="1">
      <c r="B169" s="13"/>
      <c r="K169" s="69"/>
    </row>
    <row r="170" spans="2:11" ht="15.75" thickBot="1">
      <c r="B170" s="199" t="s">
        <v>20</v>
      </c>
      <c r="C170" s="200"/>
      <c r="D170" s="200"/>
      <c r="E170" s="200"/>
      <c r="F170" s="200"/>
      <c r="G170" s="200"/>
      <c r="H170" s="200"/>
      <c r="I170" s="200"/>
      <c r="J170" s="248">
        <f>SUM(J167:K168)</f>
        <v>2.3161746400000002E-2</v>
      </c>
      <c r="K170" s="249"/>
    </row>
    <row r="171" spans="2:11" ht="15.75" thickBot="1">
      <c r="B171" s="13"/>
      <c r="K171" s="69"/>
    </row>
    <row r="172" spans="2:11" ht="15.75" thickBot="1">
      <c r="B172" s="195" t="s">
        <v>19</v>
      </c>
      <c r="C172" s="196"/>
      <c r="D172" s="197" t="s">
        <v>40</v>
      </c>
      <c r="E172" s="198"/>
      <c r="F172" s="198"/>
      <c r="G172" s="198"/>
      <c r="H172" s="198"/>
      <c r="I172" s="198"/>
      <c r="J172" s="198"/>
      <c r="K172" s="265"/>
    </row>
    <row r="173" spans="2:11" ht="15.75" thickBot="1">
      <c r="B173" s="13"/>
      <c r="C173" s="10"/>
      <c r="D173" s="10"/>
      <c r="E173" s="10"/>
      <c r="F173" s="10"/>
      <c r="G173" s="10"/>
      <c r="H173" s="10"/>
      <c r="I173" s="34"/>
      <c r="J173" s="34"/>
      <c r="K173" s="12"/>
    </row>
    <row r="174" spans="2:11" ht="30">
      <c r="B174" s="138" t="s">
        <v>25</v>
      </c>
      <c r="C174" s="137" t="s">
        <v>24</v>
      </c>
      <c r="D174" s="137" t="s">
        <v>7</v>
      </c>
      <c r="E174" s="137" t="s">
        <v>38</v>
      </c>
      <c r="F174" s="137" t="s">
        <v>126</v>
      </c>
      <c r="G174" s="137" t="s">
        <v>115</v>
      </c>
      <c r="H174" s="137" t="s">
        <v>117</v>
      </c>
      <c r="I174" s="137" t="s">
        <v>56</v>
      </c>
      <c r="J174" s="266" t="s">
        <v>124</v>
      </c>
      <c r="K174" s="267"/>
    </row>
    <row r="175" spans="2:11">
      <c r="B175" s="28" t="s">
        <v>73</v>
      </c>
      <c r="C175" s="21" t="s">
        <v>45</v>
      </c>
      <c r="D175" s="48" t="s">
        <v>46</v>
      </c>
      <c r="E175" s="21" t="s">
        <v>26</v>
      </c>
      <c r="F175" s="132">
        <v>3.5E-4</v>
      </c>
      <c r="G175" s="49">
        <v>450</v>
      </c>
      <c r="H175" s="49">
        <f>F175*G175</f>
        <v>0.1575</v>
      </c>
      <c r="I175" s="81">
        <f>'Cálculo do fator "K"'!$M$24</f>
        <v>1.1986000000000001</v>
      </c>
      <c r="J175" s="268">
        <f>H175*I175</f>
        <v>0.18877950000000002</v>
      </c>
      <c r="K175" s="269"/>
    </row>
    <row r="176" spans="2:11" ht="15.75" thickBot="1">
      <c r="B176" s="29"/>
      <c r="C176" s="51"/>
      <c r="D176" s="50"/>
      <c r="E176" s="50"/>
      <c r="F176" s="51"/>
      <c r="G176" s="52"/>
      <c r="H176" s="52"/>
      <c r="I176" s="99"/>
      <c r="J176" s="246"/>
      <c r="K176" s="247"/>
    </row>
    <row r="177" spans="2:11" ht="15.75" thickBot="1">
      <c r="B177" s="68"/>
      <c r="H177" s="22"/>
      <c r="K177" s="19"/>
    </row>
    <row r="178" spans="2:11" ht="15.75" thickBot="1">
      <c r="B178" s="199" t="s">
        <v>22</v>
      </c>
      <c r="C178" s="200"/>
      <c r="D178" s="200"/>
      <c r="E178" s="200"/>
      <c r="F178" s="200"/>
      <c r="G178" s="200"/>
      <c r="H178" s="200"/>
      <c r="I178" s="200"/>
      <c r="J178" s="248">
        <f>SUM(J175:K176)</f>
        <v>0.18877950000000002</v>
      </c>
      <c r="K178" s="249"/>
    </row>
    <row r="179" spans="2:11" ht="15.75" thickBot="1">
      <c r="B179" s="71"/>
      <c r="C179" s="71"/>
      <c r="D179" s="71"/>
      <c r="E179" s="71"/>
      <c r="F179" s="71"/>
      <c r="G179" s="71"/>
      <c r="H179" s="71"/>
      <c r="I179" s="71"/>
      <c r="J179" s="71"/>
      <c r="K179" s="72"/>
    </row>
    <row r="180" spans="2:11">
      <c r="B180" s="55"/>
      <c r="C180" s="56"/>
      <c r="D180" s="56"/>
      <c r="E180" s="56"/>
      <c r="F180" s="56"/>
      <c r="G180" s="56"/>
      <c r="H180" s="56"/>
      <c r="I180" s="57"/>
      <c r="J180" s="57"/>
      <c r="K180" s="270">
        <f>SUM(J162+J170+J178)</f>
        <v>3.352495088668185</v>
      </c>
    </row>
    <row r="181" spans="2:11">
      <c r="B181" s="38"/>
      <c r="C181" s="39"/>
      <c r="D181" s="207" t="s">
        <v>150</v>
      </c>
      <c r="E181" s="207"/>
      <c r="F181" s="207"/>
      <c r="G181" s="207"/>
      <c r="H181" s="207"/>
      <c r="I181" s="207"/>
      <c r="J181" s="257"/>
      <c r="K181" s="271"/>
    </row>
    <row r="182" spans="2:11" ht="15.75" thickBot="1">
      <c r="B182" s="42"/>
      <c r="C182" s="43"/>
      <c r="D182" s="43"/>
      <c r="E182" s="43"/>
      <c r="F182" s="43"/>
      <c r="G182" s="43"/>
      <c r="H182" s="43"/>
      <c r="I182" s="44"/>
      <c r="J182" s="44"/>
      <c r="K182" s="272"/>
    </row>
    <row r="183" spans="2:11" ht="15.75" thickBot="1">
      <c r="B183" s="68"/>
      <c r="K183" s="69"/>
    </row>
    <row r="184" spans="2:11" ht="15.75" thickBot="1">
      <c r="B184" s="189" t="s">
        <v>78</v>
      </c>
      <c r="C184" s="190"/>
      <c r="D184" s="190"/>
      <c r="E184" s="190"/>
      <c r="F184" s="190"/>
      <c r="G184" s="190"/>
      <c r="H184" s="190"/>
      <c r="I184" s="190"/>
      <c r="J184" s="190"/>
      <c r="K184" s="239"/>
    </row>
    <row r="185" spans="2:11" ht="15.75" thickBot="1">
      <c r="B185" s="68"/>
      <c r="K185" s="69"/>
    </row>
    <row r="186" spans="2:11" ht="105">
      <c r="B186" s="139" t="s">
        <v>25</v>
      </c>
      <c r="C186" s="137" t="s">
        <v>31</v>
      </c>
      <c r="D186" s="140" t="s">
        <v>12</v>
      </c>
      <c r="E186" s="140" t="s">
        <v>26</v>
      </c>
      <c r="F186" s="137" t="s">
        <v>27</v>
      </c>
      <c r="G186" s="137" t="s">
        <v>144</v>
      </c>
      <c r="H186" s="137" t="s">
        <v>202</v>
      </c>
      <c r="I186" s="137" t="s">
        <v>41</v>
      </c>
      <c r="J186" s="137" t="s">
        <v>42</v>
      </c>
      <c r="K186" s="141" t="s">
        <v>204</v>
      </c>
    </row>
    <row r="187" spans="2:11">
      <c r="B187" s="28" t="s">
        <v>29</v>
      </c>
      <c r="C187" s="112">
        <v>40817</v>
      </c>
      <c r="D187" s="108" t="s">
        <v>104</v>
      </c>
      <c r="E187" s="16" t="s">
        <v>34</v>
      </c>
      <c r="F187" s="49">
        <v>26363.65</v>
      </c>
      <c r="G187" s="45">
        <f>F187/(1+K191)</f>
        <v>15515.330743879473</v>
      </c>
      <c r="H187" s="16">
        <v>220</v>
      </c>
      <c r="I187" s="77">
        <f>G187/H187</f>
        <v>70.524230653997606</v>
      </c>
      <c r="J187" s="85">
        <v>44</v>
      </c>
      <c r="K187" s="104">
        <f t="shared" ref="K187:K189" si="26">I187*J187*5</f>
        <v>15515.330743879475</v>
      </c>
    </row>
    <row r="188" spans="2:11">
      <c r="B188" s="28" t="s">
        <v>30</v>
      </c>
      <c r="C188" s="21">
        <v>40807</v>
      </c>
      <c r="D188" s="53" t="s">
        <v>83</v>
      </c>
      <c r="E188" s="16" t="s">
        <v>34</v>
      </c>
      <c r="F188" s="49">
        <v>4025.23</v>
      </c>
      <c r="G188" s="45">
        <f>F188/(1+K192)</f>
        <v>4025.23</v>
      </c>
      <c r="H188" s="16">
        <v>220</v>
      </c>
      <c r="I188" s="77">
        <f t="shared" ref="I188:I189" si="27">G188/H188</f>
        <v>18.296500000000002</v>
      </c>
      <c r="J188" s="85">
        <v>44</v>
      </c>
      <c r="K188" s="104">
        <f t="shared" si="26"/>
        <v>4025.2300000000005</v>
      </c>
    </row>
    <row r="189" spans="2:11">
      <c r="B189" s="28" t="s">
        <v>36</v>
      </c>
      <c r="C189" s="21">
        <v>40931</v>
      </c>
      <c r="D189" s="89" t="s">
        <v>50</v>
      </c>
      <c r="E189" s="16" t="s">
        <v>34</v>
      </c>
      <c r="F189" s="49">
        <v>6492.93</v>
      </c>
      <c r="G189" s="45">
        <f>F189/(1+K193)</f>
        <v>6492.93</v>
      </c>
      <c r="H189" s="16">
        <v>220</v>
      </c>
      <c r="I189" s="77">
        <f t="shared" si="27"/>
        <v>29.513318181818182</v>
      </c>
      <c r="J189" s="85">
        <v>44</v>
      </c>
      <c r="K189" s="104">
        <f t="shared" si="26"/>
        <v>6492.93</v>
      </c>
    </row>
    <row r="190" spans="2:11">
      <c r="B190" s="28"/>
      <c r="C190" s="21"/>
      <c r="D190" s="53"/>
      <c r="E190" s="53"/>
      <c r="F190" s="16"/>
      <c r="G190" s="49"/>
      <c r="H190" s="45"/>
      <c r="I190" s="16"/>
      <c r="J190" s="82"/>
      <c r="K190" s="54"/>
    </row>
    <row r="191" spans="2:11">
      <c r="B191" s="28"/>
      <c r="C191" s="21"/>
      <c r="D191" s="53"/>
      <c r="E191" s="53"/>
      <c r="F191" s="16"/>
      <c r="G191" s="49"/>
      <c r="H191" s="191" t="s">
        <v>77</v>
      </c>
      <c r="I191" s="192"/>
      <c r="J191" s="83"/>
      <c r="K191" s="240">
        <f>'Cálculo do fator "K"'!$F$23</f>
        <v>0.69920000000000004</v>
      </c>
    </row>
    <row r="192" spans="2:11" ht="15.75" thickBot="1">
      <c r="B192" s="29"/>
      <c r="C192" s="51"/>
      <c r="D192" s="76"/>
      <c r="E192" s="76"/>
      <c r="F192" s="78"/>
      <c r="G192" s="52"/>
      <c r="H192" s="193"/>
      <c r="I192" s="194"/>
      <c r="J192" s="84"/>
      <c r="K192" s="241"/>
    </row>
    <row r="194" spans="1:41" s="113" customFormat="1" ht="8.25" customHeight="1">
      <c r="A194"/>
      <c r="B194" s="133"/>
      <c r="C194" s="133"/>
      <c r="D194" s="133"/>
      <c r="E194" s="133"/>
      <c r="F194" s="133"/>
      <c r="G194" s="133"/>
      <c r="H194" s="133"/>
      <c r="I194" s="134"/>
      <c r="J194" s="134"/>
      <c r="K194" s="133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ht="15.75" thickBot="1"/>
    <row r="196" spans="1:41" ht="15.95" customHeight="1">
      <c r="B196" s="214" t="s">
        <v>253</v>
      </c>
      <c r="C196" s="215"/>
      <c r="D196" s="215"/>
      <c r="E196" s="215"/>
      <c r="F196" s="215"/>
      <c r="G196" s="215"/>
      <c r="H196" s="215"/>
      <c r="I196" s="215"/>
      <c r="J196" s="215"/>
      <c r="K196" s="262"/>
    </row>
    <row r="197" spans="1:41" ht="15.75" thickBot="1">
      <c r="B197" s="204" t="s">
        <v>76</v>
      </c>
      <c r="C197" s="205"/>
      <c r="D197" s="205"/>
      <c r="E197" s="205"/>
      <c r="F197" s="205"/>
      <c r="G197" s="205"/>
      <c r="H197" s="205"/>
      <c r="I197" s="205"/>
      <c r="J197" s="205"/>
      <c r="K197" s="236"/>
    </row>
    <row r="198" spans="1:41" ht="15.75" thickBot="1">
      <c r="B198" s="35"/>
      <c r="C198" s="36"/>
      <c r="D198" s="36"/>
      <c r="E198" s="36"/>
      <c r="F198" s="36"/>
      <c r="G198" s="36"/>
      <c r="H198" s="36"/>
      <c r="I198" s="36"/>
      <c r="J198" s="36"/>
      <c r="K198" s="37"/>
    </row>
    <row r="199" spans="1:41" ht="15.75" thickBot="1">
      <c r="B199" s="195" t="s">
        <v>17</v>
      </c>
      <c r="C199" s="196"/>
      <c r="D199" s="206" t="s">
        <v>66</v>
      </c>
      <c r="E199" s="206"/>
      <c r="F199" s="206"/>
      <c r="G199" s="206"/>
      <c r="H199" s="206"/>
      <c r="I199" s="206"/>
      <c r="J199" s="258"/>
      <c r="K199" s="259"/>
    </row>
    <row r="200" spans="1:41" ht="15.75" thickBot="1">
      <c r="B200" s="13"/>
      <c r="C200" s="10"/>
      <c r="D200" s="10"/>
      <c r="E200" s="10"/>
      <c r="F200" s="10"/>
      <c r="G200" s="10"/>
      <c r="H200" s="10"/>
      <c r="I200" s="34"/>
      <c r="J200" s="34"/>
      <c r="K200" s="12"/>
    </row>
    <row r="201" spans="1:41" ht="30">
      <c r="B201" s="201" t="s">
        <v>23</v>
      </c>
      <c r="C201" s="202"/>
      <c r="D201" s="137" t="s">
        <v>6</v>
      </c>
      <c r="E201" s="137" t="s">
        <v>38</v>
      </c>
      <c r="F201" s="137" t="s">
        <v>125</v>
      </c>
      <c r="G201" s="137" t="s">
        <v>122</v>
      </c>
      <c r="H201" s="137" t="s">
        <v>117</v>
      </c>
      <c r="I201" s="137" t="s">
        <v>15</v>
      </c>
      <c r="J201" s="260" t="s">
        <v>124</v>
      </c>
      <c r="K201" s="261"/>
    </row>
    <row r="202" spans="1:41">
      <c r="B202" s="46" t="s">
        <v>8</v>
      </c>
      <c r="C202" s="21">
        <f t="shared" ref="C202:D202" si="28">C231</f>
        <v>40817</v>
      </c>
      <c r="D202" s="108" t="str">
        <f t="shared" si="28"/>
        <v>Arquiteto Senior (44 horas)</v>
      </c>
      <c r="E202" s="70" t="s">
        <v>34</v>
      </c>
      <c r="F202" s="101">
        <f>'Quantitativo de MDO'!E51</f>
        <v>8.0000000000000007E-5</v>
      </c>
      <c r="G202" s="45">
        <f>K231</f>
        <v>15515.330743879475</v>
      </c>
      <c r="H202" s="45">
        <f>F202*G202</f>
        <v>1.2412264595103581</v>
      </c>
      <c r="I202" s="81">
        <f>'Cálculo do fator "K"'!$M$23</f>
        <v>2.1865000000000001</v>
      </c>
      <c r="J202" s="255">
        <f>H202*I202</f>
        <v>2.7139416537193983</v>
      </c>
      <c r="K202" s="256"/>
    </row>
    <row r="203" spans="1:41">
      <c r="B203" s="46" t="s">
        <v>9</v>
      </c>
      <c r="C203" s="21">
        <f t="shared" ref="C203:D203" si="29">C232</f>
        <v>40807</v>
      </c>
      <c r="D203" s="53" t="str">
        <f t="shared" si="29"/>
        <v>Desenhista Projetista (44 horas)</v>
      </c>
      <c r="E203" s="70" t="s">
        <v>34</v>
      </c>
      <c r="F203" s="101">
        <f>'Quantitativo de MDO'!E52</f>
        <v>4.0000000000000003E-5</v>
      </c>
      <c r="G203" s="45">
        <f>K232</f>
        <v>2368.8971280602636</v>
      </c>
      <c r="H203" s="45">
        <f t="shared" ref="H203:H204" si="30">F203*G203</f>
        <v>9.4755885122410552E-2</v>
      </c>
      <c r="I203" s="81">
        <f t="shared" ref="I203:I204" si="31">I202</f>
        <v>2.1865000000000001</v>
      </c>
      <c r="J203" s="255">
        <f>H203*I203</f>
        <v>0.20718374282015067</v>
      </c>
      <c r="K203" s="256"/>
    </row>
    <row r="204" spans="1:41" ht="15.75" thickBot="1">
      <c r="B204" s="73" t="s">
        <v>10</v>
      </c>
      <c r="C204" s="51">
        <f t="shared" ref="C204:D204" si="32">C233</f>
        <v>40931</v>
      </c>
      <c r="D204" s="76" t="str">
        <f t="shared" si="32"/>
        <v>Auxiliar Técnico/Assistente de Engenharia (44 horas)</v>
      </c>
      <c r="E204" s="105" t="s">
        <v>34</v>
      </c>
      <c r="F204" s="106">
        <f>'Quantitativo de MDO'!E53</f>
        <v>2.0000000000000002E-5</v>
      </c>
      <c r="G204" s="75">
        <f>K233</f>
        <v>3821.1687853107342</v>
      </c>
      <c r="H204" s="75">
        <f t="shared" si="30"/>
        <v>7.6423375706214686E-2</v>
      </c>
      <c r="I204" s="99">
        <f t="shared" si="31"/>
        <v>2.1865000000000001</v>
      </c>
      <c r="J204" s="253">
        <f>H204*I204</f>
        <v>0.16709971098163842</v>
      </c>
      <c r="K204" s="254"/>
    </row>
    <row r="205" spans="1:41" ht="15.75" thickBot="1">
      <c r="B205" s="13"/>
      <c r="K205" s="69"/>
    </row>
    <row r="206" spans="1:41" ht="15.75" thickBot="1">
      <c r="B206" s="199" t="s">
        <v>21</v>
      </c>
      <c r="C206" s="200"/>
      <c r="D206" s="200"/>
      <c r="E206" s="200"/>
      <c r="F206" s="200"/>
      <c r="G206" s="200"/>
      <c r="H206" s="200"/>
      <c r="I206" s="200"/>
      <c r="J206" s="248">
        <f>SUM(J202:K204)</f>
        <v>3.0882251075211875</v>
      </c>
      <c r="K206" s="249"/>
    </row>
    <row r="207" spans="1:41" ht="15.75" thickBot="1">
      <c r="B207" s="20"/>
      <c r="C207" s="5"/>
      <c r="D207" s="5"/>
      <c r="E207" s="5"/>
      <c r="F207" s="5"/>
      <c r="G207" s="5"/>
      <c r="H207" s="5"/>
      <c r="I207" s="17"/>
      <c r="J207" s="17"/>
      <c r="K207" s="6"/>
    </row>
    <row r="208" spans="1:41" ht="15.75" thickBot="1">
      <c r="B208" s="195" t="s">
        <v>18</v>
      </c>
      <c r="C208" s="196"/>
      <c r="D208" s="203" t="s">
        <v>72</v>
      </c>
      <c r="E208" s="203"/>
      <c r="F208" s="203"/>
      <c r="G208" s="203"/>
      <c r="H208" s="203"/>
      <c r="I208" s="203"/>
      <c r="J208" s="197"/>
      <c r="K208" s="273"/>
    </row>
    <row r="209" spans="2:11" ht="15.75" thickBot="1">
      <c r="B209" s="13"/>
      <c r="C209" s="10"/>
      <c r="D209" s="10"/>
      <c r="E209" s="10"/>
      <c r="F209" s="10"/>
      <c r="G209" s="10"/>
      <c r="H209" s="10"/>
      <c r="I209" s="34"/>
      <c r="J209" s="34"/>
      <c r="K209" s="12"/>
    </row>
    <row r="210" spans="2:11" ht="30">
      <c r="B210" s="201" t="s">
        <v>23</v>
      </c>
      <c r="C210" s="202"/>
      <c r="D210" s="137" t="s">
        <v>6</v>
      </c>
      <c r="E210" s="137" t="s">
        <v>38</v>
      </c>
      <c r="F210" s="137" t="s">
        <v>125</v>
      </c>
      <c r="G210" s="137" t="s">
        <v>115</v>
      </c>
      <c r="H210" s="137" t="s">
        <v>117</v>
      </c>
      <c r="I210" s="137" t="s">
        <v>56</v>
      </c>
      <c r="J210" s="260" t="s">
        <v>124</v>
      </c>
      <c r="K210" s="261"/>
    </row>
    <row r="211" spans="2:11">
      <c r="B211" s="46" t="s">
        <v>71</v>
      </c>
      <c r="C211" s="21" t="s">
        <v>147</v>
      </c>
      <c r="D211" s="48" t="s">
        <v>113</v>
      </c>
      <c r="E211" s="21" t="s">
        <v>26</v>
      </c>
      <c r="F211" s="81">
        <v>2.0000000000000001E-4</v>
      </c>
      <c r="G211" s="49">
        <v>96.62</v>
      </c>
      <c r="H211" s="49">
        <f>F211*G211</f>
        <v>1.9324000000000001E-2</v>
      </c>
      <c r="I211" s="81">
        <f>'Cálculo do fator "K"'!$M$24</f>
        <v>1.1986000000000001</v>
      </c>
      <c r="J211" s="255">
        <f>H211*I211</f>
        <v>2.3161746400000002E-2</v>
      </c>
      <c r="K211" s="256"/>
    </row>
    <row r="212" spans="2:11" ht="15.75" thickBot="1">
      <c r="B212" s="73"/>
      <c r="C212" s="51"/>
      <c r="D212" s="74"/>
      <c r="E212" s="74"/>
      <c r="F212" s="75"/>
      <c r="G212" s="75"/>
      <c r="H212" s="75"/>
      <c r="I212" s="47"/>
      <c r="J212" s="274"/>
      <c r="K212" s="275"/>
    </row>
    <row r="213" spans="2:11" ht="15.75" thickBot="1">
      <c r="B213" s="13"/>
      <c r="K213" s="69"/>
    </row>
    <row r="214" spans="2:11" ht="15.75" thickBot="1">
      <c r="B214" s="199" t="s">
        <v>20</v>
      </c>
      <c r="C214" s="200"/>
      <c r="D214" s="200"/>
      <c r="E214" s="200"/>
      <c r="F214" s="200"/>
      <c r="G214" s="200"/>
      <c r="H214" s="200"/>
      <c r="I214" s="200"/>
      <c r="J214" s="248">
        <f>SUM(J211:K212)</f>
        <v>2.3161746400000002E-2</v>
      </c>
      <c r="K214" s="249"/>
    </row>
    <row r="215" spans="2:11" ht="15.75" thickBot="1">
      <c r="B215" s="13"/>
      <c r="K215" s="69"/>
    </row>
    <row r="216" spans="2:11" ht="15.75" thickBot="1">
      <c r="B216" s="195" t="s">
        <v>19</v>
      </c>
      <c r="C216" s="196"/>
      <c r="D216" s="197" t="s">
        <v>40</v>
      </c>
      <c r="E216" s="198"/>
      <c r="F216" s="198"/>
      <c r="G216" s="198"/>
      <c r="H216" s="198"/>
      <c r="I216" s="198"/>
      <c r="J216" s="198"/>
      <c r="K216" s="265"/>
    </row>
    <row r="217" spans="2:11" ht="15.75" thickBot="1">
      <c r="B217" s="13"/>
      <c r="C217" s="10"/>
      <c r="D217" s="10"/>
      <c r="E217" s="10"/>
      <c r="F217" s="10"/>
      <c r="G217" s="10"/>
      <c r="H217" s="10"/>
      <c r="I217" s="34"/>
      <c r="J217" s="34"/>
      <c r="K217" s="12"/>
    </row>
    <row r="218" spans="2:11" ht="30">
      <c r="B218" s="138" t="s">
        <v>25</v>
      </c>
      <c r="C218" s="137" t="s">
        <v>24</v>
      </c>
      <c r="D218" s="137" t="s">
        <v>7</v>
      </c>
      <c r="E218" s="137" t="s">
        <v>38</v>
      </c>
      <c r="F218" s="137" t="s">
        <v>125</v>
      </c>
      <c r="G218" s="137" t="s">
        <v>44</v>
      </c>
      <c r="H218" s="137" t="s">
        <v>117</v>
      </c>
      <c r="I218" s="137" t="s">
        <v>56</v>
      </c>
      <c r="J218" s="266" t="s">
        <v>124</v>
      </c>
      <c r="K218" s="267"/>
    </row>
    <row r="219" spans="2:11">
      <c r="B219" s="28" t="s">
        <v>73</v>
      </c>
      <c r="C219" s="21" t="s">
        <v>45</v>
      </c>
      <c r="D219" s="48" t="s">
        <v>46</v>
      </c>
      <c r="E219" s="21" t="s">
        <v>26</v>
      </c>
      <c r="F219" s="132">
        <v>3.5E-4</v>
      </c>
      <c r="G219" s="49">
        <v>450</v>
      </c>
      <c r="H219" s="49">
        <f>F219*G219</f>
        <v>0.1575</v>
      </c>
      <c r="I219" s="81">
        <f>'Cálculo do fator "K"'!$M$24</f>
        <v>1.1986000000000001</v>
      </c>
      <c r="J219" s="268">
        <f>H219*I219</f>
        <v>0.18877950000000002</v>
      </c>
      <c r="K219" s="269"/>
    </row>
    <row r="220" spans="2:11" ht="15.75" thickBot="1">
      <c r="B220" s="29"/>
      <c r="C220" s="51"/>
      <c r="D220" s="50"/>
      <c r="E220" s="50"/>
      <c r="F220" s="51"/>
      <c r="G220" s="52"/>
      <c r="H220" s="52"/>
      <c r="I220" s="99"/>
      <c r="J220" s="246"/>
      <c r="K220" s="247"/>
    </row>
    <row r="221" spans="2:11" ht="15.75" thickBot="1">
      <c r="B221" s="68"/>
      <c r="H221" s="22"/>
      <c r="K221" s="19"/>
    </row>
    <row r="222" spans="2:11" ht="15.75" thickBot="1">
      <c r="B222" s="199" t="s">
        <v>22</v>
      </c>
      <c r="C222" s="200"/>
      <c r="D222" s="200"/>
      <c r="E222" s="200"/>
      <c r="F222" s="200"/>
      <c r="G222" s="200"/>
      <c r="H222" s="200"/>
      <c r="I222" s="200"/>
      <c r="J222" s="248">
        <f>SUM(J219:K220)</f>
        <v>0.18877950000000002</v>
      </c>
      <c r="K222" s="249"/>
    </row>
    <row r="223" spans="2:11" ht="15.75" thickBot="1">
      <c r="B223" s="71"/>
      <c r="C223" s="71"/>
      <c r="D223" s="71"/>
      <c r="E223" s="71"/>
      <c r="F223" s="71"/>
      <c r="G223" s="71"/>
      <c r="H223" s="71"/>
      <c r="I223" s="71"/>
      <c r="J223" s="71"/>
      <c r="K223" s="72"/>
    </row>
    <row r="224" spans="2:11">
      <c r="B224" s="55"/>
      <c r="C224" s="56"/>
      <c r="D224" s="56"/>
      <c r="E224" s="56"/>
      <c r="F224" s="56"/>
      <c r="G224" s="56"/>
      <c r="H224" s="56"/>
      <c r="I224" s="57"/>
      <c r="J224" s="57"/>
      <c r="K224" s="270">
        <f>SUM(J206+J214+J222)</f>
        <v>3.3001663539211874</v>
      </c>
    </row>
    <row r="225" spans="1:41">
      <c r="B225" s="38"/>
      <c r="C225" s="39"/>
      <c r="D225" s="207" t="s">
        <v>150</v>
      </c>
      <c r="E225" s="207"/>
      <c r="F225" s="207"/>
      <c r="G225" s="207"/>
      <c r="H225" s="207"/>
      <c r="I225" s="207"/>
      <c r="J225" s="257"/>
      <c r="K225" s="271"/>
    </row>
    <row r="226" spans="1:41" ht="15.75" thickBot="1">
      <c r="B226" s="42"/>
      <c r="C226" s="43"/>
      <c r="D226" s="43"/>
      <c r="E226" s="43"/>
      <c r="F226" s="43"/>
      <c r="G226" s="43"/>
      <c r="H226" s="43"/>
      <c r="I226" s="44"/>
      <c r="J226" s="44"/>
      <c r="K226" s="272"/>
    </row>
    <row r="227" spans="1:41" ht="15.75" thickBot="1">
      <c r="B227" s="68"/>
      <c r="K227" s="69"/>
    </row>
    <row r="228" spans="1:41" ht="15.75" thickBot="1">
      <c r="B228" s="189" t="s">
        <v>78</v>
      </c>
      <c r="C228" s="190"/>
      <c r="D228" s="190"/>
      <c r="E228" s="190"/>
      <c r="F228" s="190"/>
      <c r="G228" s="190"/>
      <c r="H228" s="190"/>
      <c r="I228" s="190"/>
      <c r="J228" s="190"/>
      <c r="K228" s="239"/>
    </row>
    <row r="229" spans="1:41" ht="15.75" thickBot="1">
      <c r="B229" s="68"/>
      <c r="K229" s="69"/>
    </row>
    <row r="230" spans="1:41" ht="105">
      <c r="B230" s="139" t="s">
        <v>25</v>
      </c>
      <c r="C230" s="137" t="s">
        <v>31</v>
      </c>
      <c r="D230" s="140" t="s">
        <v>12</v>
      </c>
      <c r="E230" s="140" t="s">
        <v>26</v>
      </c>
      <c r="F230" s="137" t="s">
        <v>27</v>
      </c>
      <c r="G230" s="137" t="s">
        <v>144</v>
      </c>
      <c r="H230" s="137" t="s">
        <v>202</v>
      </c>
      <c r="I230" s="137" t="s">
        <v>41</v>
      </c>
      <c r="J230" s="137" t="s">
        <v>42</v>
      </c>
      <c r="K230" s="141" t="s">
        <v>204</v>
      </c>
    </row>
    <row r="231" spans="1:41">
      <c r="B231" s="28" t="s">
        <v>29</v>
      </c>
      <c r="C231" s="112">
        <v>40817</v>
      </c>
      <c r="D231" s="108" t="s">
        <v>104</v>
      </c>
      <c r="E231" s="16" t="s">
        <v>34</v>
      </c>
      <c r="F231" s="49">
        <v>26363.65</v>
      </c>
      <c r="G231" s="45">
        <f>F231/(1+$K$235)</f>
        <v>15515.330743879473</v>
      </c>
      <c r="H231" s="16">
        <v>220</v>
      </c>
      <c r="I231" s="77">
        <f>G231/H231</f>
        <v>70.524230653997606</v>
      </c>
      <c r="J231" s="85">
        <v>44</v>
      </c>
      <c r="K231" s="104">
        <f t="shared" ref="K231:K233" si="33">I231*J231*5</f>
        <v>15515.330743879475</v>
      </c>
    </row>
    <row r="232" spans="1:41">
      <c r="B232" s="28" t="s">
        <v>30</v>
      </c>
      <c r="C232" s="21">
        <v>40807</v>
      </c>
      <c r="D232" s="53" t="s">
        <v>83</v>
      </c>
      <c r="E232" s="16" t="s">
        <v>34</v>
      </c>
      <c r="F232" s="49">
        <v>4025.23</v>
      </c>
      <c r="G232" s="45">
        <f>F232/(1+$K$235)</f>
        <v>2368.8971280602636</v>
      </c>
      <c r="H232" s="16">
        <v>220</v>
      </c>
      <c r="I232" s="77">
        <f t="shared" ref="I232:I233" si="34">G232/H232</f>
        <v>10.767714218455744</v>
      </c>
      <c r="J232" s="85">
        <v>44</v>
      </c>
      <c r="K232" s="104">
        <f t="shared" si="33"/>
        <v>2368.8971280602636</v>
      </c>
    </row>
    <row r="233" spans="1:41">
      <c r="B233" s="28" t="s">
        <v>36</v>
      </c>
      <c r="C233" s="21">
        <v>40931</v>
      </c>
      <c r="D233" s="89" t="s">
        <v>50</v>
      </c>
      <c r="E233" s="16" t="s">
        <v>34</v>
      </c>
      <c r="F233" s="49">
        <v>6492.93</v>
      </c>
      <c r="G233" s="45">
        <f>F233/(1+$K$235)</f>
        <v>3821.1687853107346</v>
      </c>
      <c r="H233" s="16">
        <v>220</v>
      </c>
      <c r="I233" s="77">
        <f t="shared" si="34"/>
        <v>17.368949024139702</v>
      </c>
      <c r="J233" s="85">
        <v>44</v>
      </c>
      <c r="K233" s="104">
        <f t="shared" si="33"/>
        <v>3821.1687853107342</v>
      </c>
    </row>
    <row r="234" spans="1:41">
      <c r="B234" s="28"/>
      <c r="C234" s="21"/>
      <c r="D234" s="53"/>
      <c r="E234" s="53"/>
      <c r="F234" s="16"/>
      <c r="G234" s="49"/>
      <c r="H234" s="45"/>
      <c r="I234" s="16"/>
      <c r="J234" s="82"/>
      <c r="K234" s="54"/>
    </row>
    <row r="235" spans="1:41">
      <c r="B235" s="28"/>
      <c r="C235" s="21"/>
      <c r="D235" s="53"/>
      <c r="E235" s="53"/>
      <c r="F235" s="16"/>
      <c r="G235" s="49"/>
      <c r="H235" s="191" t="s">
        <v>77</v>
      </c>
      <c r="I235" s="192"/>
      <c r="J235" s="83"/>
      <c r="K235" s="240">
        <f>'Cálculo do fator "K"'!$F$23</f>
        <v>0.69920000000000004</v>
      </c>
    </row>
    <row r="236" spans="1:41" ht="15.75" thickBot="1">
      <c r="B236" s="29"/>
      <c r="C236" s="51"/>
      <c r="D236" s="76"/>
      <c r="E236" s="76"/>
      <c r="F236" s="78"/>
      <c r="G236" s="52"/>
      <c r="H236" s="193"/>
      <c r="I236" s="194"/>
      <c r="J236" s="84"/>
      <c r="K236" s="241"/>
    </row>
    <row r="238" spans="1:41" s="113" customFormat="1" ht="9.75" customHeight="1">
      <c r="A238"/>
      <c r="B238" s="133"/>
      <c r="C238" s="133"/>
      <c r="D238" s="133"/>
      <c r="E238" s="133"/>
      <c r="F238" s="133"/>
      <c r="G238" s="133"/>
      <c r="H238" s="133"/>
      <c r="I238" s="134"/>
      <c r="J238" s="134"/>
      <c r="K238" s="133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:41" ht="15.75" thickBot="1"/>
    <row r="240" spans="1:41" ht="15.95" customHeight="1">
      <c r="B240" s="214" t="s">
        <v>254</v>
      </c>
      <c r="C240" s="215"/>
      <c r="D240" s="215"/>
      <c r="E240" s="215"/>
      <c r="F240" s="215"/>
      <c r="G240" s="215"/>
      <c r="H240" s="215"/>
      <c r="I240" s="215"/>
      <c r="J240" s="215"/>
      <c r="K240" s="262"/>
    </row>
    <row r="241" spans="2:11" ht="15.75" thickBot="1">
      <c r="B241" s="204" t="s">
        <v>76</v>
      </c>
      <c r="C241" s="205"/>
      <c r="D241" s="205"/>
      <c r="E241" s="205"/>
      <c r="F241" s="205"/>
      <c r="G241" s="205"/>
      <c r="H241" s="205"/>
      <c r="I241" s="205"/>
      <c r="J241" s="205"/>
      <c r="K241" s="236"/>
    </row>
    <row r="242" spans="2:11" ht="15.75" thickBot="1">
      <c r="B242" s="35"/>
      <c r="C242" s="36"/>
      <c r="D242" s="36"/>
      <c r="E242" s="36"/>
      <c r="F242" s="36"/>
      <c r="G242" s="36"/>
      <c r="H242" s="36"/>
      <c r="I242" s="36"/>
      <c r="J242" s="36"/>
      <c r="K242" s="37"/>
    </row>
    <row r="243" spans="2:11" ht="15.75" thickBot="1">
      <c r="B243" s="195" t="s">
        <v>17</v>
      </c>
      <c r="C243" s="196"/>
      <c r="D243" s="206" t="s">
        <v>66</v>
      </c>
      <c r="E243" s="206"/>
      <c r="F243" s="206"/>
      <c r="G243" s="206"/>
      <c r="H243" s="206"/>
      <c r="I243" s="206"/>
      <c r="J243" s="258"/>
      <c r="K243" s="259"/>
    </row>
    <row r="244" spans="2:11" ht="15.75" thickBot="1">
      <c r="B244" s="13"/>
      <c r="C244" s="10"/>
      <c r="D244" s="10"/>
      <c r="E244" s="10"/>
      <c r="F244" s="10"/>
      <c r="G244" s="10"/>
      <c r="H244" s="10"/>
      <c r="I244" s="34"/>
      <c r="J244" s="34"/>
      <c r="K244" s="12"/>
    </row>
    <row r="245" spans="2:11" ht="30">
      <c r="B245" s="201" t="s">
        <v>23</v>
      </c>
      <c r="C245" s="202"/>
      <c r="D245" s="137" t="s">
        <v>6</v>
      </c>
      <c r="E245" s="137" t="s">
        <v>38</v>
      </c>
      <c r="F245" s="137" t="s">
        <v>125</v>
      </c>
      <c r="G245" s="137" t="s">
        <v>111</v>
      </c>
      <c r="H245" s="137" t="s">
        <v>146</v>
      </c>
      <c r="I245" s="137" t="s">
        <v>15</v>
      </c>
      <c r="J245" s="260" t="s">
        <v>11</v>
      </c>
      <c r="K245" s="261"/>
    </row>
    <row r="246" spans="2:11">
      <c r="B246" s="46" t="s">
        <v>8</v>
      </c>
      <c r="C246" s="112">
        <f t="shared" ref="C246:D246" si="35">C275</f>
        <v>40817</v>
      </c>
      <c r="D246" s="108" t="str">
        <f t="shared" si="35"/>
        <v>Arquiteto Senior (44 horas)</v>
      </c>
      <c r="E246" s="70" t="s">
        <v>34</v>
      </c>
      <c r="F246" s="101">
        <f>'Quantitativo de MDO'!E61</f>
        <v>1E-4</v>
      </c>
      <c r="G246" s="45">
        <f>K275</f>
        <v>15515.330743879475</v>
      </c>
      <c r="H246" s="45">
        <f>F246*G246</f>
        <v>1.5515330743879476</v>
      </c>
      <c r="I246" s="81">
        <f>'Cálculo do fator "K"'!$M$23</f>
        <v>2.1865000000000001</v>
      </c>
      <c r="J246" s="255">
        <f>H246*I246</f>
        <v>3.3924270671492476</v>
      </c>
      <c r="K246" s="256"/>
    </row>
    <row r="247" spans="2:11">
      <c r="B247" s="46" t="s">
        <v>9</v>
      </c>
      <c r="C247" s="21">
        <f t="shared" ref="C247:D247" si="36">C276</f>
        <v>40807</v>
      </c>
      <c r="D247" s="53" t="str">
        <f t="shared" si="36"/>
        <v>Desenhista Projetista (44 horas)</v>
      </c>
      <c r="E247" s="70" t="s">
        <v>34</v>
      </c>
      <c r="F247" s="101">
        <f>'Quantitativo de MDO'!E62</f>
        <v>5.0000000000000002E-5</v>
      </c>
      <c r="G247" s="45">
        <f>K276</f>
        <v>2368.8971280602636</v>
      </c>
      <c r="H247" s="45">
        <f t="shared" ref="H247:H248" si="37">F247*G247</f>
        <v>0.11844485640301319</v>
      </c>
      <c r="I247" s="81">
        <f t="shared" ref="I247:I248" si="38">I246</f>
        <v>2.1865000000000001</v>
      </c>
      <c r="J247" s="255">
        <f>H247*I247</f>
        <v>0.25897967852518838</v>
      </c>
      <c r="K247" s="256"/>
    </row>
    <row r="248" spans="2:11" ht="15.75" thickBot="1">
      <c r="B248" s="73" t="s">
        <v>10</v>
      </c>
      <c r="C248" s="51">
        <f t="shared" ref="C248:D248" si="39">C277</f>
        <v>40931</v>
      </c>
      <c r="D248" s="76" t="str">
        <f t="shared" si="39"/>
        <v>Auxiliar Técnico/Assistente de Engenharia (44 horas)</v>
      </c>
      <c r="E248" s="105" t="s">
        <v>34</v>
      </c>
      <c r="F248" s="106">
        <f>'Quantitativo de MDO'!E63</f>
        <v>2.5000000000000001E-5</v>
      </c>
      <c r="G248" s="75">
        <f>K277</f>
        <v>3821.1687853107342</v>
      </c>
      <c r="H248" s="75">
        <f t="shared" si="37"/>
        <v>9.5529219632768364E-2</v>
      </c>
      <c r="I248" s="99">
        <f t="shared" si="38"/>
        <v>2.1865000000000001</v>
      </c>
      <c r="J248" s="253">
        <f>H248*I248</f>
        <v>0.20887463872704803</v>
      </c>
      <c r="K248" s="254"/>
    </row>
    <row r="249" spans="2:11" ht="15.75" thickBot="1">
      <c r="B249" s="13"/>
      <c r="K249" s="69"/>
    </row>
    <row r="250" spans="2:11" ht="15.75" thickBot="1">
      <c r="B250" s="199" t="s">
        <v>21</v>
      </c>
      <c r="C250" s="200"/>
      <c r="D250" s="200"/>
      <c r="E250" s="200"/>
      <c r="F250" s="200"/>
      <c r="G250" s="200"/>
      <c r="H250" s="200"/>
      <c r="I250" s="200"/>
      <c r="J250" s="248">
        <f>SUM(J246:K248)</f>
        <v>3.8602813844014841</v>
      </c>
      <c r="K250" s="249"/>
    </row>
    <row r="251" spans="2:11" ht="15.75" thickBot="1">
      <c r="B251" s="20"/>
      <c r="C251" s="5"/>
      <c r="D251" s="5"/>
      <c r="E251" s="5"/>
      <c r="F251" s="5"/>
      <c r="G251" s="5"/>
      <c r="H251" s="5"/>
      <c r="I251" s="17"/>
      <c r="J251" s="17"/>
      <c r="K251" s="6"/>
    </row>
    <row r="252" spans="2:11" ht="15.75" thickBot="1">
      <c r="B252" s="195" t="s">
        <v>18</v>
      </c>
      <c r="C252" s="196"/>
      <c r="D252" s="203" t="s">
        <v>72</v>
      </c>
      <c r="E252" s="203"/>
      <c r="F252" s="203"/>
      <c r="G252" s="203"/>
      <c r="H252" s="203"/>
      <c r="I252" s="203"/>
      <c r="J252" s="197"/>
      <c r="K252" s="273"/>
    </row>
    <row r="253" spans="2:11" ht="15.75" thickBot="1">
      <c r="B253" s="13"/>
      <c r="C253" s="10"/>
      <c r="D253" s="10"/>
      <c r="E253" s="10"/>
      <c r="F253" s="10"/>
      <c r="G253" s="10"/>
      <c r="H253" s="10"/>
      <c r="I253" s="34"/>
      <c r="J253" s="34"/>
      <c r="K253" s="12"/>
    </row>
    <row r="254" spans="2:11" ht="30">
      <c r="B254" s="201" t="s">
        <v>23</v>
      </c>
      <c r="C254" s="202"/>
      <c r="D254" s="137" t="s">
        <v>6</v>
      </c>
      <c r="E254" s="137" t="s">
        <v>38</v>
      </c>
      <c r="F254" s="137" t="s">
        <v>126</v>
      </c>
      <c r="G254" s="137" t="s">
        <v>115</v>
      </c>
      <c r="H254" s="137" t="s">
        <v>117</v>
      </c>
      <c r="I254" s="137" t="s">
        <v>56</v>
      </c>
      <c r="J254" s="260" t="s">
        <v>124</v>
      </c>
      <c r="K254" s="261"/>
    </row>
    <row r="255" spans="2:11">
      <c r="B255" s="46" t="s">
        <v>71</v>
      </c>
      <c r="C255" s="21" t="s">
        <v>147</v>
      </c>
      <c r="D255" s="48" t="s">
        <v>113</v>
      </c>
      <c r="E255" s="21" t="s">
        <v>26</v>
      </c>
      <c r="F255" s="81">
        <v>2.0000000000000001E-4</v>
      </c>
      <c r="G255" s="49">
        <v>96.62</v>
      </c>
      <c r="H255" s="49">
        <f>F255*G255</f>
        <v>1.9324000000000001E-2</v>
      </c>
      <c r="I255" s="81">
        <f>'Cálculo do fator "K"'!$M$24</f>
        <v>1.1986000000000001</v>
      </c>
      <c r="J255" s="255">
        <f>H255*I255</f>
        <v>2.3161746400000002E-2</v>
      </c>
      <c r="K255" s="256"/>
    </row>
    <row r="256" spans="2:11" ht="15.75" thickBot="1">
      <c r="B256" s="73"/>
      <c r="C256" s="51"/>
      <c r="D256" s="74"/>
      <c r="E256" s="74"/>
      <c r="F256" s="75"/>
      <c r="G256" s="75"/>
      <c r="H256" s="75"/>
      <c r="I256" s="47"/>
      <c r="J256" s="274"/>
      <c r="K256" s="275"/>
    </row>
    <row r="257" spans="2:11" ht="15.75" thickBot="1">
      <c r="B257" s="13"/>
      <c r="K257" s="69"/>
    </row>
    <row r="258" spans="2:11" ht="15.75" thickBot="1">
      <c r="B258" s="199" t="s">
        <v>20</v>
      </c>
      <c r="C258" s="200"/>
      <c r="D258" s="200"/>
      <c r="E258" s="200"/>
      <c r="F258" s="200"/>
      <c r="G258" s="200"/>
      <c r="H258" s="200"/>
      <c r="I258" s="200"/>
      <c r="J258" s="248">
        <f>SUM(J255:K256)</f>
        <v>2.3161746400000002E-2</v>
      </c>
      <c r="K258" s="249"/>
    </row>
    <row r="259" spans="2:11" ht="15.75" thickBot="1">
      <c r="B259" s="13"/>
      <c r="K259" s="69"/>
    </row>
    <row r="260" spans="2:11" ht="15.75" thickBot="1">
      <c r="B260" s="195" t="s">
        <v>19</v>
      </c>
      <c r="C260" s="196"/>
      <c r="D260" s="197" t="s">
        <v>40</v>
      </c>
      <c r="E260" s="198"/>
      <c r="F260" s="198"/>
      <c r="G260" s="198"/>
      <c r="H260" s="198"/>
      <c r="I260" s="198"/>
      <c r="J260" s="198"/>
      <c r="K260" s="265"/>
    </row>
    <row r="261" spans="2:11" ht="15.75" thickBot="1">
      <c r="B261" s="13"/>
      <c r="C261" s="10"/>
      <c r="D261" s="10"/>
      <c r="E261" s="10"/>
      <c r="F261" s="10"/>
      <c r="G261" s="10"/>
      <c r="H261" s="10"/>
      <c r="I261" s="34"/>
      <c r="J261" s="34"/>
      <c r="K261" s="12"/>
    </row>
    <row r="262" spans="2:11" ht="30">
      <c r="B262" s="138" t="s">
        <v>25</v>
      </c>
      <c r="C262" s="137" t="s">
        <v>24</v>
      </c>
      <c r="D262" s="137" t="s">
        <v>7</v>
      </c>
      <c r="E262" s="137" t="s">
        <v>38</v>
      </c>
      <c r="F262" s="137" t="s">
        <v>126</v>
      </c>
      <c r="G262" s="137" t="s">
        <v>115</v>
      </c>
      <c r="H262" s="137" t="s">
        <v>117</v>
      </c>
      <c r="I262" s="137" t="s">
        <v>56</v>
      </c>
      <c r="J262" s="266" t="s">
        <v>145</v>
      </c>
      <c r="K262" s="267"/>
    </row>
    <row r="263" spans="2:11">
      <c r="B263" s="28" t="s">
        <v>73</v>
      </c>
      <c r="C263" s="21" t="s">
        <v>45</v>
      </c>
      <c r="D263" s="48" t="s">
        <v>46</v>
      </c>
      <c r="E263" s="21" t="s">
        <v>26</v>
      </c>
      <c r="F263" s="81">
        <v>6.4999999999999997E-4</v>
      </c>
      <c r="G263" s="49">
        <v>450</v>
      </c>
      <c r="H263" s="49">
        <f>F263*G263</f>
        <v>0.29249999999999998</v>
      </c>
      <c r="I263" s="81">
        <f>'Cálculo do fator "K"'!$M$24</f>
        <v>1.1986000000000001</v>
      </c>
      <c r="J263" s="268">
        <f>H263*I263</f>
        <v>0.35059050000000003</v>
      </c>
      <c r="K263" s="269"/>
    </row>
    <row r="264" spans="2:11" ht="15.75" thickBot="1">
      <c r="B264" s="29"/>
      <c r="C264" s="51"/>
      <c r="D264" s="50"/>
      <c r="E264" s="50"/>
      <c r="F264" s="51"/>
      <c r="G264" s="52"/>
      <c r="H264" s="52"/>
      <c r="I264" s="99"/>
      <c r="J264" s="246"/>
      <c r="K264" s="247"/>
    </row>
    <row r="265" spans="2:11" ht="15.75" thickBot="1">
      <c r="B265" s="68"/>
      <c r="H265" s="22"/>
      <c r="K265" s="19"/>
    </row>
    <row r="266" spans="2:11" ht="15.75" thickBot="1">
      <c r="B266" s="199" t="s">
        <v>22</v>
      </c>
      <c r="C266" s="200"/>
      <c r="D266" s="200"/>
      <c r="E266" s="200"/>
      <c r="F266" s="200"/>
      <c r="G266" s="200"/>
      <c r="H266" s="200"/>
      <c r="I266" s="200"/>
      <c r="J266" s="248">
        <f>SUM(J263:K264)</f>
        <v>0.35059050000000003</v>
      </c>
      <c r="K266" s="249"/>
    </row>
    <row r="267" spans="2:11" ht="15.75" thickBot="1">
      <c r="B267" s="71"/>
      <c r="C267" s="71"/>
      <c r="D267" s="71"/>
      <c r="E267" s="71"/>
      <c r="F267" s="71"/>
      <c r="G267" s="71"/>
      <c r="H267" s="71"/>
      <c r="I267" s="71"/>
      <c r="J267" s="71"/>
      <c r="K267" s="72"/>
    </row>
    <row r="268" spans="2:11">
      <c r="B268" s="55"/>
      <c r="C268" s="56"/>
      <c r="D268" s="56"/>
      <c r="E268" s="56"/>
      <c r="F268" s="56"/>
      <c r="G268" s="56"/>
      <c r="H268" s="56"/>
      <c r="I268" s="57"/>
      <c r="J268" s="57"/>
      <c r="K268" s="270">
        <f>SUM(J250+J258+J266)</f>
        <v>4.2340336308014841</v>
      </c>
    </row>
    <row r="269" spans="2:11">
      <c r="B269" s="38"/>
      <c r="C269" s="39"/>
      <c r="D269" s="207" t="s">
        <v>150</v>
      </c>
      <c r="E269" s="207"/>
      <c r="F269" s="207"/>
      <c r="G269" s="207"/>
      <c r="H269" s="207"/>
      <c r="I269" s="207"/>
      <c r="J269" s="257"/>
      <c r="K269" s="271"/>
    </row>
    <row r="270" spans="2:11" ht="15.75" thickBot="1">
      <c r="B270" s="42"/>
      <c r="C270" s="43"/>
      <c r="D270" s="43"/>
      <c r="E270" s="43"/>
      <c r="F270" s="43"/>
      <c r="G270" s="43"/>
      <c r="H270" s="43"/>
      <c r="I270" s="44"/>
      <c r="J270" s="44"/>
      <c r="K270" s="272"/>
    </row>
    <row r="271" spans="2:11" ht="15.75" thickBot="1">
      <c r="B271" s="68"/>
      <c r="K271" s="69"/>
    </row>
    <row r="272" spans="2:11" ht="15.75" thickBot="1">
      <c r="B272" s="189" t="s">
        <v>78</v>
      </c>
      <c r="C272" s="190"/>
      <c r="D272" s="190"/>
      <c r="E272" s="190"/>
      <c r="F272" s="190"/>
      <c r="G272" s="190"/>
      <c r="H272" s="190"/>
      <c r="I272" s="190"/>
      <c r="J272" s="190"/>
      <c r="K272" s="239"/>
    </row>
    <row r="273" spans="1:41" ht="15.75" thickBot="1">
      <c r="B273" s="68"/>
      <c r="K273" s="69"/>
    </row>
    <row r="274" spans="1:41" ht="105">
      <c r="B274" s="139" t="s">
        <v>25</v>
      </c>
      <c r="C274" s="137" t="s">
        <v>31</v>
      </c>
      <c r="D274" s="140" t="s">
        <v>12</v>
      </c>
      <c r="E274" s="140" t="s">
        <v>26</v>
      </c>
      <c r="F274" s="137" t="s">
        <v>27</v>
      </c>
      <c r="G274" s="137" t="s">
        <v>144</v>
      </c>
      <c r="H274" s="137" t="s">
        <v>202</v>
      </c>
      <c r="I274" s="137" t="s">
        <v>41</v>
      </c>
      <c r="J274" s="137" t="s">
        <v>42</v>
      </c>
      <c r="K274" s="141" t="s">
        <v>204</v>
      </c>
    </row>
    <row r="275" spans="1:41">
      <c r="B275" s="28" t="s">
        <v>29</v>
      </c>
      <c r="C275" s="112">
        <v>40817</v>
      </c>
      <c r="D275" s="108" t="s">
        <v>104</v>
      </c>
      <c r="E275" s="16" t="s">
        <v>34</v>
      </c>
      <c r="F275" s="49">
        <v>26363.65</v>
      </c>
      <c r="G275" s="45">
        <f>F275/(1+$K$279)</f>
        <v>15515.330743879473</v>
      </c>
      <c r="H275" s="16">
        <v>220</v>
      </c>
      <c r="I275" s="77">
        <f>G275/H275</f>
        <v>70.524230653997606</v>
      </c>
      <c r="J275" s="85">
        <v>44</v>
      </c>
      <c r="K275" s="104">
        <f t="shared" ref="K275:K277" si="40">I275*J275*5</f>
        <v>15515.330743879475</v>
      </c>
    </row>
    <row r="276" spans="1:41">
      <c r="B276" s="28" t="s">
        <v>30</v>
      </c>
      <c r="C276" s="21">
        <v>40807</v>
      </c>
      <c r="D276" s="53" t="s">
        <v>83</v>
      </c>
      <c r="E276" s="16" t="s">
        <v>34</v>
      </c>
      <c r="F276" s="49">
        <v>4025.23</v>
      </c>
      <c r="G276" s="45">
        <f>F276/(1+$K$279)</f>
        <v>2368.8971280602636</v>
      </c>
      <c r="H276" s="16">
        <v>220</v>
      </c>
      <c r="I276" s="77">
        <f t="shared" ref="I276:I277" si="41">G276/H276</f>
        <v>10.767714218455744</v>
      </c>
      <c r="J276" s="85">
        <v>44</v>
      </c>
      <c r="K276" s="104">
        <f t="shared" si="40"/>
        <v>2368.8971280602636</v>
      </c>
    </row>
    <row r="277" spans="1:41">
      <c r="B277" s="28" t="s">
        <v>36</v>
      </c>
      <c r="C277" s="21">
        <v>40931</v>
      </c>
      <c r="D277" s="89" t="s">
        <v>50</v>
      </c>
      <c r="E277" s="16" t="s">
        <v>34</v>
      </c>
      <c r="F277" s="49">
        <v>6492.93</v>
      </c>
      <c r="G277" s="45">
        <f>F277/(1+$K$279)</f>
        <v>3821.1687853107346</v>
      </c>
      <c r="H277" s="16">
        <v>220</v>
      </c>
      <c r="I277" s="77">
        <f t="shared" si="41"/>
        <v>17.368949024139702</v>
      </c>
      <c r="J277" s="85">
        <v>44</v>
      </c>
      <c r="K277" s="104">
        <f t="shared" si="40"/>
        <v>3821.1687853107342</v>
      </c>
    </row>
    <row r="278" spans="1:41">
      <c r="B278" s="28"/>
      <c r="C278" s="21"/>
      <c r="D278" s="53"/>
      <c r="E278" s="53"/>
      <c r="F278" s="16"/>
      <c r="G278" s="49"/>
      <c r="H278" s="45"/>
      <c r="I278" s="16"/>
      <c r="J278" s="82"/>
      <c r="K278" s="54"/>
    </row>
    <row r="279" spans="1:41">
      <c r="B279" s="28"/>
      <c r="C279" s="21"/>
      <c r="D279" s="53"/>
      <c r="E279" s="53"/>
      <c r="F279" s="16"/>
      <c r="G279" s="49"/>
      <c r="H279" s="191" t="s">
        <v>77</v>
      </c>
      <c r="I279" s="192"/>
      <c r="J279" s="83"/>
      <c r="K279" s="240">
        <f>'Cálculo do fator "K"'!$F$23</f>
        <v>0.69920000000000004</v>
      </c>
    </row>
    <row r="280" spans="1:41" ht="15.75" thickBot="1">
      <c r="B280" s="29"/>
      <c r="C280" s="51"/>
      <c r="D280" s="76"/>
      <c r="E280" s="76"/>
      <c r="F280" s="78"/>
      <c r="G280" s="52"/>
      <c r="H280" s="193"/>
      <c r="I280" s="194"/>
      <c r="J280" s="84"/>
      <c r="K280" s="241"/>
    </row>
    <row r="282" spans="1:41" s="113" customFormat="1" ht="9.75" customHeight="1">
      <c r="A282"/>
      <c r="B282" s="133"/>
      <c r="C282" s="133"/>
      <c r="D282" s="133"/>
      <c r="E282" s="133"/>
      <c r="F282" s="133"/>
      <c r="G282" s="133"/>
      <c r="H282" s="133"/>
      <c r="I282" s="134"/>
      <c r="J282" s="134"/>
      <c r="K282" s="133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 ht="15.75" thickBot="1"/>
    <row r="284" spans="1:41" ht="15.75">
      <c r="B284" s="208" t="s">
        <v>255</v>
      </c>
      <c r="C284" s="209"/>
      <c r="D284" s="209"/>
      <c r="E284" s="209"/>
      <c r="F284" s="209"/>
      <c r="G284" s="209"/>
      <c r="H284" s="209"/>
      <c r="I284" s="209"/>
      <c r="J284" s="209"/>
      <c r="K284" s="280"/>
    </row>
    <row r="285" spans="1:41" ht="15.75" thickBot="1">
      <c r="B285" s="204" t="s">
        <v>76</v>
      </c>
      <c r="C285" s="205"/>
      <c r="D285" s="205"/>
      <c r="E285" s="205"/>
      <c r="F285" s="205"/>
      <c r="G285" s="205"/>
      <c r="H285" s="205"/>
      <c r="I285" s="205"/>
      <c r="J285" s="205"/>
      <c r="K285" s="236"/>
    </row>
    <row r="286" spans="1:41" ht="15.75" thickBot="1">
      <c r="B286" s="35"/>
      <c r="C286" s="36"/>
      <c r="D286" s="36"/>
      <c r="E286" s="36"/>
      <c r="F286" s="36"/>
      <c r="G286" s="36"/>
      <c r="H286" s="36"/>
      <c r="I286" s="36"/>
      <c r="J286" s="36"/>
      <c r="K286" s="37"/>
    </row>
    <row r="287" spans="1:41" ht="15.75" thickBot="1">
      <c r="B287" s="195" t="s">
        <v>17</v>
      </c>
      <c r="C287" s="196"/>
      <c r="D287" s="206" t="s">
        <v>66</v>
      </c>
      <c r="E287" s="206"/>
      <c r="F287" s="206"/>
      <c r="G287" s="206"/>
      <c r="H287" s="206"/>
      <c r="I287" s="206"/>
      <c r="J287" s="258"/>
      <c r="K287" s="259"/>
    </row>
    <row r="288" spans="1:41" ht="15.75" thickBot="1">
      <c r="B288" s="13"/>
      <c r="C288" s="10"/>
      <c r="D288" s="10"/>
      <c r="E288" s="10"/>
      <c r="F288" s="10"/>
      <c r="G288" s="10"/>
      <c r="H288" s="10"/>
      <c r="I288" s="34"/>
      <c r="J288" s="34"/>
      <c r="K288" s="12"/>
    </row>
    <row r="289" spans="2:11" ht="30">
      <c r="B289" s="201" t="s">
        <v>23</v>
      </c>
      <c r="C289" s="202"/>
      <c r="D289" s="137" t="s">
        <v>6</v>
      </c>
      <c r="E289" s="137" t="s">
        <v>38</v>
      </c>
      <c r="F289" s="137" t="s">
        <v>125</v>
      </c>
      <c r="G289" s="137" t="s">
        <v>122</v>
      </c>
      <c r="H289" s="137" t="s">
        <v>117</v>
      </c>
      <c r="I289" s="137" t="s">
        <v>15</v>
      </c>
      <c r="J289" s="260" t="s">
        <v>124</v>
      </c>
      <c r="K289" s="261"/>
    </row>
    <row r="290" spans="2:11">
      <c r="B290" s="46" t="s">
        <v>8</v>
      </c>
      <c r="C290" s="21">
        <f t="shared" ref="C290:D290" si="42">C319</f>
        <v>40938</v>
      </c>
      <c r="D290" s="108" t="str">
        <f t="shared" si="42"/>
        <v>Engenheiro Civil Senior (44 horas)</v>
      </c>
      <c r="E290" s="70" t="s">
        <v>34</v>
      </c>
      <c r="F290" s="101">
        <f>'Quantitativo de MDO'!E70</f>
        <v>6.0000000000000002E-5</v>
      </c>
      <c r="G290" s="45">
        <f>K319</f>
        <v>17582.550612052732</v>
      </c>
      <c r="H290" s="45">
        <f>F290*G290</f>
        <v>1.0549530367231639</v>
      </c>
      <c r="I290" s="81">
        <f>'Cálculo do fator "K"'!$M$23</f>
        <v>2.1865000000000001</v>
      </c>
      <c r="J290" s="255">
        <f>H290*I290</f>
        <v>2.306654814795198</v>
      </c>
      <c r="K290" s="256"/>
    </row>
    <row r="291" spans="2:11">
      <c r="B291" s="46" t="s">
        <v>9</v>
      </c>
      <c r="C291" s="21">
        <f t="shared" ref="C291:D291" si="43">C320</f>
        <v>40807</v>
      </c>
      <c r="D291" s="53" t="str">
        <f t="shared" si="43"/>
        <v>Desenhista Projetista (44 horas)</v>
      </c>
      <c r="E291" s="70" t="s">
        <v>34</v>
      </c>
      <c r="F291" s="101">
        <f>'Quantitativo de MDO'!E71</f>
        <v>3.0000000000000001E-5</v>
      </c>
      <c r="G291" s="45">
        <f>K320</f>
        <v>2368.8971280602636</v>
      </c>
      <c r="H291" s="45">
        <f t="shared" ref="H291:H292" si="44">F291*G291</f>
        <v>7.106691384180791E-2</v>
      </c>
      <c r="I291" s="81">
        <f t="shared" ref="I291:I292" si="45">I290</f>
        <v>2.1865000000000001</v>
      </c>
      <c r="J291" s="255">
        <f>H291*I291</f>
        <v>0.15538780711511299</v>
      </c>
      <c r="K291" s="256"/>
    </row>
    <row r="292" spans="2:11" ht="15.75" thickBot="1">
      <c r="B292" s="73" t="s">
        <v>10</v>
      </c>
      <c r="C292" s="51">
        <f t="shared" ref="C292:D292" si="46">C321</f>
        <v>40931</v>
      </c>
      <c r="D292" s="76" t="str">
        <f t="shared" si="46"/>
        <v>Auxiliar Técnico/Assistente de Engenharia (44 horas)</v>
      </c>
      <c r="E292" s="105" t="s">
        <v>34</v>
      </c>
      <c r="F292" s="106">
        <f>'Quantitativo de MDO'!E72</f>
        <v>1.5E-5</v>
      </c>
      <c r="G292" s="75">
        <f>K321</f>
        <v>3821.1687853107342</v>
      </c>
      <c r="H292" s="75">
        <f t="shared" si="44"/>
        <v>5.7317531779661014E-2</v>
      </c>
      <c r="I292" s="99">
        <f t="shared" si="45"/>
        <v>2.1865000000000001</v>
      </c>
      <c r="J292" s="253">
        <f>H292*I292</f>
        <v>0.12532478323622881</v>
      </c>
      <c r="K292" s="254"/>
    </row>
    <row r="293" spans="2:11" ht="15.75" thickBot="1">
      <c r="B293" s="13"/>
      <c r="K293" s="69"/>
    </row>
    <row r="294" spans="2:11" ht="15.75" thickBot="1">
      <c r="B294" s="199" t="s">
        <v>21</v>
      </c>
      <c r="C294" s="200"/>
      <c r="D294" s="200"/>
      <c r="E294" s="200"/>
      <c r="F294" s="200"/>
      <c r="G294" s="200"/>
      <c r="H294" s="200"/>
      <c r="I294" s="200"/>
      <c r="J294" s="248">
        <f>SUM(J290:K292)</f>
        <v>2.5873674051465398</v>
      </c>
      <c r="K294" s="249"/>
    </row>
    <row r="295" spans="2:11" ht="15.75" thickBot="1">
      <c r="B295" s="20"/>
      <c r="C295" s="5"/>
      <c r="D295" s="5"/>
      <c r="E295" s="5"/>
      <c r="F295" s="5"/>
      <c r="G295" s="5"/>
      <c r="H295" s="5"/>
      <c r="I295" s="17"/>
      <c r="J295" s="17"/>
      <c r="K295" s="6"/>
    </row>
    <row r="296" spans="2:11" ht="15.75" thickBot="1">
      <c r="B296" s="195" t="s">
        <v>18</v>
      </c>
      <c r="C296" s="196"/>
      <c r="D296" s="203" t="s">
        <v>72</v>
      </c>
      <c r="E296" s="203"/>
      <c r="F296" s="203"/>
      <c r="G296" s="203"/>
      <c r="H296" s="203"/>
      <c r="I296" s="203"/>
      <c r="J296" s="197"/>
      <c r="K296" s="273"/>
    </row>
    <row r="297" spans="2:11" ht="15.75" thickBot="1">
      <c r="B297" s="13"/>
      <c r="C297" s="10"/>
      <c r="D297" s="10"/>
      <c r="E297" s="10"/>
      <c r="F297" s="10"/>
      <c r="G297" s="10"/>
      <c r="H297" s="10"/>
      <c r="I297" s="34"/>
      <c r="J297" s="34"/>
      <c r="K297" s="12"/>
    </row>
    <row r="298" spans="2:11" ht="30">
      <c r="B298" s="201" t="s">
        <v>23</v>
      </c>
      <c r="C298" s="202"/>
      <c r="D298" s="137" t="s">
        <v>6</v>
      </c>
      <c r="E298" s="137" t="s">
        <v>38</v>
      </c>
      <c r="F298" s="137" t="s">
        <v>125</v>
      </c>
      <c r="G298" s="137" t="s">
        <v>115</v>
      </c>
      <c r="H298" s="137" t="s">
        <v>117</v>
      </c>
      <c r="I298" s="137" t="s">
        <v>56</v>
      </c>
      <c r="J298" s="260" t="s">
        <v>124</v>
      </c>
      <c r="K298" s="261"/>
    </row>
    <row r="299" spans="2:11">
      <c r="B299" s="46" t="s">
        <v>71</v>
      </c>
      <c r="C299" s="21" t="s">
        <v>147</v>
      </c>
      <c r="D299" s="48" t="s">
        <v>113</v>
      </c>
      <c r="E299" s="21" t="s">
        <v>26</v>
      </c>
      <c r="F299" s="81">
        <v>2.0000000000000001E-4</v>
      </c>
      <c r="G299" s="49">
        <v>96.62</v>
      </c>
      <c r="H299" s="49">
        <f>F299*G299</f>
        <v>1.9324000000000001E-2</v>
      </c>
      <c r="I299" s="81">
        <f>'Cálculo do fator "K"'!$M$24</f>
        <v>1.1986000000000001</v>
      </c>
      <c r="J299" s="255">
        <f>H299*I299</f>
        <v>2.3161746400000002E-2</v>
      </c>
      <c r="K299" s="256"/>
    </row>
    <row r="300" spans="2:11" ht="15.75" thickBot="1">
      <c r="B300" s="73"/>
      <c r="C300" s="51"/>
      <c r="D300" s="74"/>
      <c r="E300" s="74"/>
      <c r="F300" s="75"/>
      <c r="G300" s="75"/>
      <c r="H300" s="75"/>
      <c r="I300" s="47"/>
      <c r="J300" s="274"/>
      <c r="K300" s="275"/>
    </row>
    <row r="301" spans="2:11" ht="15.75" thickBot="1">
      <c r="B301" s="13"/>
      <c r="K301" s="69"/>
    </row>
    <row r="302" spans="2:11" ht="15.75" thickBot="1">
      <c r="B302" s="199" t="s">
        <v>20</v>
      </c>
      <c r="C302" s="200"/>
      <c r="D302" s="200"/>
      <c r="E302" s="200"/>
      <c r="F302" s="200"/>
      <c r="G302" s="200"/>
      <c r="H302" s="200"/>
      <c r="I302" s="200"/>
      <c r="J302" s="248">
        <f>SUM(J299:K300)</f>
        <v>2.3161746400000002E-2</v>
      </c>
      <c r="K302" s="249"/>
    </row>
    <row r="303" spans="2:11" ht="15.75" thickBot="1">
      <c r="B303" s="13"/>
      <c r="K303" s="69"/>
    </row>
    <row r="304" spans="2:11" ht="15.75" thickBot="1">
      <c r="B304" s="195" t="s">
        <v>19</v>
      </c>
      <c r="C304" s="196"/>
      <c r="D304" s="197" t="s">
        <v>40</v>
      </c>
      <c r="E304" s="198"/>
      <c r="F304" s="198"/>
      <c r="G304" s="198"/>
      <c r="H304" s="198"/>
      <c r="I304" s="198"/>
      <c r="J304" s="198"/>
      <c r="K304" s="265"/>
    </row>
    <row r="305" spans="2:11" ht="15.75" thickBot="1">
      <c r="B305" s="13"/>
      <c r="C305" s="10"/>
      <c r="D305" s="10"/>
      <c r="E305" s="10"/>
      <c r="F305" s="10"/>
      <c r="G305" s="10"/>
      <c r="H305" s="10"/>
      <c r="I305" s="34"/>
      <c r="J305" s="34"/>
      <c r="K305" s="12"/>
    </row>
    <row r="306" spans="2:11" ht="30">
      <c r="B306" s="138" t="s">
        <v>25</v>
      </c>
      <c r="C306" s="137" t="s">
        <v>24</v>
      </c>
      <c r="D306" s="137" t="s">
        <v>7</v>
      </c>
      <c r="E306" s="137" t="s">
        <v>38</v>
      </c>
      <c r="F306" s="137" t="s">
        <v>125</v>
      </c>
      <c r="G306" s="137" t="s">
        <v>115</v>
      </c>
      <c r="H306" s="137" t="s">
        <v>143</v>
      </c>
      <c r="I306" s="137" t="s">
        <v>56</v>
      </c>
      <c r="J306" s="266" t="s">
        <v>124</v>
      </c>
      <c r="K306" s="267"/>
    </row>
    <row r="307" spans="2:11">
      <c r="B307" s="28" t="s">
        <v>73</v>
      </c>
      <c r="C307" s="21" t="s">
        <v>45</v>
      </c>
      <c r="D307" s="48" t="s">
        <v>46</v>
      </c>
      <c r="E307" s="21" t="s">
        <v>26</v>
      </c>
      <c r="F307" s="81">
        <v>3.5E-4</v>
      </c>
      <c r="G307" s="49">
        <v>450</v>
      </c>
      <c r="H307" s="49">
        <f>F307*G307</f>
        <v>0.1575</v>
      </c>
      <c r="I307" s="81">
        <f>'Cálculo do fator "K"'!$M$24</f>
        <v>1.1986000000000001</v>
      </c>
      <c r="J307" s="268">
        <f>H307*I307</f>
        <v>0.18877950000000002</v>
      </c>
      <c r="K307" s="269"/>
    </row>
    <row r="308" spans="2:11" ht="15.75" thickBot="1">
      <c r="B308" s="29"/>
      <c r="C308" s="51"/>
      <c r="D308" s="50"/>
      <c r="E308" s="50"/>
      <c r="F308" s="51"/>
      <c r="G308" s="52"/>
      <c r="H308" s="52"/>
      <c r="I308" s="99"/>
      <c r="J308" s="246"/>
      <c r="K308" s="247"/>
    </row>
    <row r="309" spans="2:11" ht="15.75" thickBot="1">
      <c r="B309" s="68"/>
      <c r="H309" s="22"/>
      <c r="K309" s="19"/>
    </row>
    <row r="310" spans="2:11" ht="15.75" thickBot="1">
      <c r="B310" s="199" t="s">
        <v>22</v>
      </c>
      <c r="C310" s="200"/>
      <c r="D310" s="200"/>
      <c r="E310" s="200"/>
      <c r="F310" s="200"/>
      <c r="G310" s="200"/>
      <c r="H310" s="200"/>
      <c r="I310" s="200"/>
      <c r="J310" s="248">
        <f>SUM(J307:K308)</f>
        <v>0.18877950000000002</v>
      </c>
      <c r="K310" s="249"/>
    </row>
    <row r="311" spans="2:11" ht="15.75" thickBot="1">
      <c r="B311" s="71"/>
      <c r="C311" s="71"/>
      <c r="D311" s="71"/>
      <c r="E311" s="71"/>
      <c r="F311" s="71"/>
      <c r="G311" s="71"/>
      <c r="H311" s="71"/>
      <c r="I311" s="71"/>
      <c r="J311" s="71"/>
      <c r="K311" s="72"/>
    </row>
    <row r="312" spans="2:11">
      <c r="B312" s="55"/>
      <c r="C312" s="56"/>
      <c r="D312" s="56"/>
      <c r="E312" s="56"/>
      <c r="F312" s="56"/>
      <c r="G312" s="56"/>
      <c r="H312" s="56"/>
      <c r="I312" s="57"/>
      <c r="J312" s="57"/>
      <c r="K312" s="270">
        <f>SUM(J294+J302+J310)</f>
        <v>2.7993086515465397</v>
      </c>
    </row>
    <row r="313" spans="2:11">
      <c r="B313" s="38"/>
      <c r="C313" s="39"/>
      <c r="D313" s="207" t="s">
        <v>150</v>
      </c>
      <c r="E313" s="207"/>
      <c r="F313" s="207"/>
      <c r="G313" s="207"/>
      <c r="H313" s="207"/>
      <c r="I313" s="207"/>
      <c r="J313" s="257"/>
      <c r="K313" s="271"/>
    </row>
    <row r="314" spans="2:11" ht="15.75" thickBot="1">
      <c r="B314" s="42"/>
      <c r="C314" s="43"/>
      <c r="D314" s="43"/>
      <c r="E314" s="43"/>
      <c r="F314" s="43"/>
      <c r="G314" s="43"/>
      <c r="H314" s="43"/>
      <c r="I314" s="44"/>
      <c r="J314" s="44"/>
      <c r="K314" s="272"/>
    </row>
    <row r="315" spans="2:11" ht="15.75" thickBot="1">
      <c r="B315" s="68"/>
      <c r="K315" s="69"/>
    </row>
    <row r="316" spans="2:11" ht="15.75" thickBot="1">
      <c r="B316" s="189" t="s">
        <v>78</v>
      </c>
      <c r="C316" s="190"/>
      <c r="D316" s="190"/>
      <c r="E316" s="190"/>
      <c r="F316" s="190"/>
      <c r="G316" s="190"/>
      <c r="H316" s="190"/>
      <c r="I316" s="190"/>
      <c r="J316" s="190"/>
      <c r="K316" s="239"/>
    </row>
    <row r="317" spans="2:11" ht="15.75" thickBot="1">
      <c r="B317" s="68"/>
      <c r="K317" s="69"/>
    </row>
    <row r="318" spans="2:11" ht="105">
      <c r="B318" s="139" t="s">
        <v>25</v>
      </c>
      <c r="C318" s="137" t="s">
        <v>31</v>
      </c>
      <c r="D318" s="140" t="s">
        <v>12</v>
      </c>
      <c r="E318" s="140" t="s">
        <v>26</v>
      </c>
      <c r="F318" s="137" t="s">
        <v>27</v>
      </c>
      <c r="G318" s="137" t="s">
        <v>144</v>
      </c>
      <c r="H318" s="137" t="s">
        <v>202</v>
      </c>
      <c r="I318" s="137" t="s">
        <v>41</v>
      </c>
      <c r="J318" s="137" t="s">
        <v>42</v>
      </c>
      <c r="K318" s="141" t="s">
        <v>204</v>
      </c>
    </row>
    <row r="319" spans="2:11">
      <c r="B319" s="28" t="s">
        <v>29</v>
      </c>
      <c r="C319" s="21">
        <v>40938</v>
      </c>
      <c r="D319" s="108" t="s">
        <v>103</v>
      </c>
      <c r="E319" s="16" t="s">
        <v>34</v>
      </c>
      <c r="F319" s="49">
        <v>29876.27</v>
      </c>
      <c r="G319" s="45">
        <f>F319/(1+$K$323)</f>
        <v>17582.550612052732</v>
      </c>
      <c r="H319" s="16">
        <v>220</v>
      </c>
      <c r="I319" s="77">
        <f>G319/H319</f>
        <v>79.920684600239696</v>
      </c>
      <c r="J319" s="85">
        <v>44</v>
      </c>
      <c r="K319" s="104">
        <f t="shared" ref="K319:K321" si="47">I319*J319*5</f>
        <v>17582.550612052732</v>
      </c>
    </row>
    <row r="320" spans="2:11">
      <c r="B320" s="28" t="s">
        <v>30</v>
      </c>
      <c r="C320" s="21">
        <v>40807</v>
      </c>
      <c r="D320" s="53" t="s">
        <v>83</v>
      </c>
      <c r="E320" s="16" t="s">
        <v>34</v>
      </c>
      <c r="F320" s="49">
        <v>4025.23</v>
      </c>
      <c r="G320" s="45">
        <f>F320/(1+$K$323)</f>
        <v>2368.8971280602636</v>
      </c>
      <c r="H320" s="16">
        <v>220</v>
      </c>
      <c r="I320" s="77">
        <f t="shared" ref="I320:I321" si="48">G320/H320</f>
        <v>10.767714218455744</v>
      </c>
      <c r="J320" s="85">
        <v>44</v>
      </c>
      <c r="K320" s="104">
        <f t="shared" si="47"/>
        <v>2368.8971280602636</v>
      </c>
    </row>
    <row r="321" spans="1:41">
      <c r="B321" s="28" t="s">
        <v>36</v>
      </c>
      <c r="C321" s="21">
        <v>40931</v>
      </c>
      <c r="D321" s="89" t="s">
        <v>50</v>
      </c>
      <c r="E321" s="16" t="s">
        <v>34</v>
      </c>
      <c r="F321" s="49">
        <v>6492.93</v>
      </c>
      <c r="G321" s="45">
        <f>F321/(1+$K$323)</f>
        <v>3821.1687853107346</v>
      </c>
      <c r="H321" s="16">
        <v>220</v>
      </c>
      <c r="I321" s="77">
        <f t="shared" si="48"/>
        <v>17.368949024139702</v>
      </c>
      <c r="J321" s="85">
        <v>44</v>
      </c>
      <c r="K321" s="104">
        <f t="shared" si="47"/>
        <v>3821.1687853107342</v>
      </c>
    </row>
    <row r="322" spans="1:41">
      <c r="B322" s="28"/>
      <c r="C322" s="21"/>
      <c r="D322" s="53"/>
      <c r="E322" s="53"/>
      <c r="F322" s="16"/>
      <c r="G322" s="49"/>
      <c r="H322" s="45"/>
      <c r="I322" s="16"/>
      <c r="J322" s="82"/>
      <c r="K322" s="54"/>
    </row>
    <row r="323" spans="1:41">
      <c r="B323" s="28"/>
      <c r="C323" s="21"/>
      <c r="D323" s="53"/>
      <c r="E323" s="53"/>
      <c r="F323" s="16"/>
      <c r="G323" s="49"/>
      <c r="H323" s="191" t="s">
        <v>77</v>
      </c>
      <c r="I323" s="192"/>
      <c r="J323" s="83"/>
      <c r="K323" s="240">
        <f>'Cálculo do fator "K"'!$F$23</f>
        <v>0.69920000000000004</v>
      </c>
    </row>
    <row r="324" spans="1:41" ht="15.75" thickBot="1">
      <c r="B324" s="29"/>
      <c r="C324" s="51"/>
      <c r="D324" s="76"/>
      <c r="E324" s="76"/>
      <c r="F324" s="78"/>
      <c r="G324" s="52"/>
      <c r="H324" s="193"/>
      <c r="I324" s="194"/>
      <c r="J324" s="84"/>
      <c r="K324" s="241"/>
    </row>
    <row r="326" spans="1:41" s="113" customFormat="1" ht="10.5" customHeight="1">
      <c r="A326"/>
      <c r="B326" s="133"/>
      <c r="C326" s="133"/>
      <c r="D326" s="133"/>
      <c r="E326" s="133"/>
      <c r="F326" s="133"/>
      <c r="G326" s="133"/>
      <c r="H326" s="133"/>
      <c r="I326" s="134"/>
      <c r="J326" s="134"/>
      <c r="K326" s="133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 ht="15.75" thickBot="1"/>
    <row r="328" spans="1:41" ht="15.75">
      <c r="B328" s="208" t="s">
        <v>256</v>
      </c>
      <c r="C328" s="209"/>
      <c r="D328" s="209"/>
      <c r="E328" s="209"/>
      <c r="F328" s="209"/>
      <c r="G328" s="209"/>
      <c r="H328" s="209"/>
      <c r="I328" s="209"/>
      <c r="J328" s="209"/>
      <c r="K328" s="280"/>
    </row>
    <row r="329" spans="1:41" ht="15.75" thickBot="1">
      <c r="B329" s="204" t="s">
        <v>76</v>
      </c>
      <c r="C329" s="205"/>
      <c r="D329" s="205"/>
      <c r="E329" s="205"/>
      <c r="F329" s="205"/>
      <c r="G329" s="205"/>
      <c r="H329" s="205"/>
      <c r="I329" s="205"/>
      <c r="J329" s="205"/>
      <c r="K329" s="236"/>
    </row>
    <row r="330" spans="1:41" ht="15.75" thickBot="1">
      <c r="B330" s="35"/>
      <c r="C330" s="36"/>
      <c r="D330" s="36"/>
      <c r="E330" s="36"/>
      <c r="F330" s="36"/>
      <c r="G330" s="36"/>
      <c r="H330" s="36"/>
      <c r="I330" s="36"/>
      <c r="J330" s="36"/>
      <c r="K330" s="37"/>
    </row>
    <row r="331" spans="1:41" ht="15.75" thickBot="1">
      <c r="B331" s="195" t="s">
        <v>17</v>
      </c>
      <c r="C331" s="196"/>
      <c r="D331" s="206" t="s">
        <v>66</v>
      </c>
      <c r="E331" s="206"/>
      <c r="F331" s="206"/>
      <c r="G331" s="206"/>
      <c r="H331" s="206"/>
      <c r="I331" s="206"/>
      <c r="J331" s="258"/>
      <c r="K331" s="259"/>
    </row>
    <row r="332" spans="1:41" ht="15.75" thickBot="1">
      <c r="B332" s="13"/>
      <c r="C332" s="10"/>
      <c r="D332" s="10"/>
      <c r="E332" s="10"/>
      <c r="F332" s="10"/>
      <c r="G332" s="10"/>
      <c r="H332" s="10"/>
      <c r="I332" s="34"/>
      <c r="J332" s="34"/>
      <c r="K332" s="12"/>
    </row>
    <row r="333" spans="1:41" ht="30">
      <c r="B333" s="201" t="s">
        <v>23</v>
      </c>
      <c r="C333" s="202"/>
      <c r="D333" s="137" t="s">
        <v>6</v>
      </c>
      <c r="E333" s="137" t="s">
        <v>38</v>
      </c>
      <c r="F333" s="137" t="s">
        <v>125</v>
      </c>
      <c r="G333" s="137" t="s">
        <v>111</v>
      </c>
      <c r="H333" s="137" t="s">
        <v>117</v>
      </c>
      <c r="I333" s="137" t="s">
        <v>15</v>
      </c>
      <c r="J333" s="260" t="s">
        <v>124</v>
      </c>
      <c r="K333" s="261"/>
    </row>
    <row r="334" spans="1:41">
      <c r="B334" s="46" t="s">
        <v>8</v>
      </c>
      <c r="C334" s="21">
        <f t="shared" ref="C334:D334" si="49">C363</f>
        <v>40938</v>
      </c>
      <c r="D334" s="108" t="str">
        <f t="shared" si="49"/>
        <v>Engenheiro Civil Senior (44 horas)</v>
      </c>
      <c r="E334" s="70" t="s">
        <v>34</v>
      </c>
      <c r="F334" s="101">
        <f>'Quantitativo de MDO'!E79</f>
        <v>1.75E-4</v>
      </c>
      <c r="G334" s="45">
        <f>K363</f>
        <v>17582.550612052732</v>
      </c>
      <c r="H334" s="45">
        <f>F334*G334</f>
        <v>3.0769463571092279</v>
      </c>
      <c r="I334" s="81">
        <f>'Cálculo do fator "K"'!$M$23</f>
        <v>2.1865000000000001</v>
      </c>
      <c r="J334" s="255">
        <f>H334*I334</f>
        <v>6.7277432098193275</v>
      </c>
      <c r="K334" s="256"/>
    </row>
    <row r="335" spans="1:41">
      <c r="B335" s="46" t="s">
        <v>9</v>
      </c>
      <c r="C335" s="21">
        <f t="shared" ref="C335:D335" si="50">C364</f>
        <v>40807</v>
      </c>
      <c r="D335" s="53" t="str">
        <f t="shared" si="50"/>
        <v>Desenhista Projetista (44 horas)</v>
      </c>
      <c r="E335" s="70" t="s">
        <v>34</v>
      </c>
      <c r="F335" s="101">
        <f>'Quantitativo de MDO'!E80</f>
        <v>8.7499999999999999E-5</v>
      </c>
      <c r="G335" s="45">
        <f>K364</f>
        <v>2368.8971280602636</v>
      </c>
      <c r="H335" s="45">
        <f t="shared" ref="H335:H336" si="51">F335*G335</f>
        <v>0.20727849870527307</v>
      </c>
      <c r="I335" s="81">
        <f t="shared" ref="I335:I336" si="52">I334</f>
        <v>2.1865000000000001</v>
      </c>
      <c r="J335" s="255">
        <f>H335*I335</f>
        <v>0.45321443741907957</v>
      </c>
      <c r="K335" s="256"/>
    </row>
    <row r="336" spans="1:41" ht="15.75" thickBot="1">
      <c r="B336" s="73" t="s">
        <v>10</v>
      </c>
      <c r="C336" s="51">
        <f t="shared" ref="C336:D336" si="53">C365</f>
        <v>40931</v>
      </c>
      <c r="D336" s="76" t="str">
        <f t="shared" si="53"/>
        <v>Auxiliar Técnico/Assistente de Engenharia (44 horas)</v>
      </c>
      <c r="E336" s="105" t="s">
        <v>34</v>
      </c>
      <c r="F336" s="106">
        <f>'Quantitativo de MDO'!E81</f>
        <v>4.375E-5</v>
      </c>
      <c r="G336" s="75">
        <f>K365</f>
        <v>3821.1687853107342</v>
      </c>
      <c r="H336" s="75">
        <f t="shared" si="51"/>
        <v>0.16717613435734463</v>
      </c>
      <c r="I336" s="99">
        <f t="shared" si="52"/>
        <v>2.1865000000000001</v>
      </c>
      <c r="J336" s="253">
        <f>H336*I336</f>
        <v>0.36553061777233403</v>
      </c>
      <c r="K336" s="254"/>
    </row>
    <row r="337" spans="2:11" ht="15.75" thickBot="1">
      <c r="B337" s="13"/>
      <c r="K337" s="69"/>
    </row>
    <row r="338" spans="2:11" ht="15.75" thickBot="1">
      <c r="B338" s="199" t="s">
        <v>21</v>
      </c>
      <c r="C338" s="200"/>
      <c r="D338" s="200"/>
      <c r="E338" s="200"/>
      <c r="F338" s="200"/>
      <c r="G338" s="200"/>
      <c r="H338" s="200"/>
      <c r="I338" s="200"/>
      <c r="J338" s="263">
        <f>SUM(J334:K336)</f>
        <v>7.5464882650107414</v>
      </c>
      <c r="K338" s="264"/>
    </row>
    <row r="339" spans="2:11" ht="15.75" thickBot="1">
      <c r="B339" s="20"/>
      <c r="C339" s="5"/>
      <c r="D339" s="5"/>
      <c r="E339" s="5"/>
      <c r="F339" s="5"/>
      <c r="G339" s="5"/>
      <c r="H339" s="5"/>
      <c r="I339" s="17"/>
      <c r="J339" s="17"/>
      <c r="K339" s="6"/>
    </row>
    <row r="340" spans="2:11" ht="15.75" thickBot="1">
      <c r="B340" s="195" t="s">
        <v>18</v>
      </c>
      <c r="C340" s="196"/>
      <c r="D340" s="203" t="s">
        <v>72</v>
      </c>
      <c r="E340" s="203"/>
      <c r="F340" s="203"/>
      <c r="G340" s="203"/>
      <c r="H340" s="203"/>
      <c r="I340" s="203"/>
      <c r="J340" s="197"/>
      <c r="K340" s="273"/>
    </row>
    <row r="341" spans="2:11" ht="15.75" thickBot="1">
      <c r="B341" s="13"/>
      <c r="C341" s="10"/>
      <c r="D341" s="10"/>
      <c r="E341" s="10"/>
      <c r="F341" s="10"/>
      <c r="G341" s="10"/>
      <c r="H341" s="10"/>
      <c r="I341" s="34"/>
      <c r="J341" s="34"/>
      <c r="K341" s="12"/>
    </row>
    <row r="342" spans="2:11" ht="30">
      <c r="B342" s="201" t="s">
        <v>23</v>
      </c>
      <c r="C342" s="202"/>
      <c r="D342" s="137" t="s">
        <v>6</v>
      </c>
      <c r="E342" s="137" t="s">
        <v>38</v>
      </c>
      <c r="F342" s="137" t="s">
        <v>125</v>
      </c>
      <c r="G342" s="137" t="s">
        <v>115</v>
      </c>
      <c r="H342" s="137" t="s">
        <v>117</v>
      </c>
      <c r="I342" s="137" t="s">
        <v>56</v>
      </c>
      <c r="J342" s="260" t="s">
        <v>11</v>
      </c>
      <c r="K342" s="261"/>
    </row>
    <row r="343" spans="2:11">
      <c r="B343" s="46" t="s">
        <v>71</v>
      </c>
      <c r="C343" s="21" t="s">
        <v>147</v>
      </c>
      <c r="D343" s="48" t="s">
        <v>113</v>
      </c>
      <c r="E343" s="21" t="s">
        <v>26</v>
      </c>
      <c r="F343" s="81">
        <v>2.0000000000000001E-4</v>
      </c>
      <c r="G343" s="49">
        <v>96.62</v>
      </c>
      <c r="H343" s="49">
        <f>F343*G343</f>
        <v>1.9324000000000001E-2</v>
      </c>
      <c r="I343" s="81">
        <f>'Cálculo do fator "K"'!$M$24</f>
        <v>1.1986000000000001</v>
      </c>
      <c r="J343" s="255">
        <f>H343*I343</f>
        <v>2.3161746400000002E-2</v>
      </c>
      <c r="K343" s="256"/>
    </row>
    <row r="344" spans="2:11" ht="15.75" thickBot="1">
      <c r="B344" s="73"/>
      <c r="C344" s="51"/>
      <c r="D344" s="74"/>
      <c r="E344" s="74"/>
      <c r="F344" s="75"/>
      <c r="G344" s="75"/>
      <c r="H344" s="75"/>
      <c r="I344" s="47"/>
      <c r="J344" s="274"/>
      <c r="K344" s="275"/>
    </row>
    <row r="345" spans="2:11" ht="15.75" thickBot="1">
      <c r="B345" s="13"/>
      <c r="K345" s="69"/>
    </row>
    <row r="346" spans="2:11" ht="15.75" thickBot="1">
      <c r="B346" s="199" t="s">
        <v>20</v>
      </c>
      <c r="C346" s="200"/>
      <c r="D346" s="200"/>
      <c r="E346" s="200"/>
      <c r="F346" s="200"/>
      <c r="G346" s="200"/>
      <c r="H346" s="200"/>
      <c r="I346" s="200"/>
      <c r="J346" s="263">
        <f>SUM(J343:K344)</f>
        <v>2.3161746400000002E-2</v>
      </c>
      <c r="K346" s="264"/>
    </row>
    <row r="347" spans="2:11" ht="15.75" thickBot="1">
      <c r="B347" s="13"/>
      <c r="K347" s="69"/>
    </row>
    <row r="348" spans="2:11" ht="15.75" thickBot="1">
      <c r="B348" s="195" t="s">
        <v>19</v>
      </c>
      <c r="C348" s="196"/>
      <c r="D348" s="197" t="s">
        <v>40</v>
      </c>
      <c r="E348" s="198"/>
      <c r="F348" s="198"/>
      <c r="G348" s="198"/>
      <c r="H348" s="198"/>
      <c r="I348" s="198"/>
      <c r="J348" s="198"/>
      <c r="K348" s="265"/>
    </row>
    <row r="349" spans="2:11" ht="15.75" thickBot="1">
      <c r="B349" s="13"/>
      <c r="C349" s="10"/>
      <c r="D349" s="10"/>
      <c r="E349" s="10"/>
      <c r="F349" s="10"/>
      <c r="G349" s="10"/>
      <c r="H349" s="10"/>
      <c r="I349" s="34"/>
      <c r="J349" s="34"/>
      <c r="K349" s="12"/>
    </row>
    <row r="350" spans="2:11" ht="30">
      <c r="B350" s="138" t="s">
        <v>25</v>
      </c>
      <c r="C350" s="137" t="s">
        <v>24</v>
      </c>
      <c r="D350" s="137" t="s">
        <v>7</v>
      </c>
      <c r="E350" s="137" t="s">
        <v>38</v>
      </c>
      <c r="F350" s="137" t="s">
        <v>125</v>
      </c>
      <c r="G350" s="137" t="s">
        <v>115</v>
      </c>
      <c r="H350" s="137" t="s">
        <v>117</v>
      </c>
      <c r="I350" s="137" t="s">
        <v>56</v>
      </c>
      <c r="J350" s="266" t="s">
        <v>11</v>
      </c>
      <c r="K350" s="267"/>
    </row>
    <row r="351" spans="2:11">
      <c r="B351" s="28" t="s">
        <v>73</v>
      </c>
      <c r="C351" s="21" t="s">
        <v>45</v>
      </c>
      <c r="D351" s="48" t="s">
        <v>46</v>
      </c>
      <c r="E351" s="21" t="s">
        <v>26</v>
      </c>
      <c r="F351" s="132">
        <v>3.5E-4</v>
      </c>
      <c r="G351" s="49">
        <v>450</v>
      </c>
      <c r="H351" s="49">
        <f>F351*G351</f>
        <v>0.1575</v>
      </c>
      <c r="I351" s="81">
        <f>'Cálculo do fator "K"'!$M$24</f>
        <v>1.1986000000000001</v>
      </c>
      <c r="J351" s="268">
        <f>H351*I351</f>
        <v>0.18877950000000002</v>
      </c>
      <c r="K351" s="269"/>
    </row>
    <row r="352" spans="2:11" ht="15.75" thickBot="1">
      <c r="B352" s="29"/>
      <c r="C352" s="51"/>
      <c r="D352" s="50"/>
      <c r="E352" s="50"/>
      <c r="F352" s="51"/>
      <c r="G352" s="52"/>
      <c r="H352" s="52"/>
      <c r="I352" s="99"/>
      <c r="J352" s="246"/>
      <c r="K352" s="247"/>
    </row>
    <row r="353" spans="2:11" ht="15.75" thickBot="1">
      <c r="B353" s="68"/>
      <c r="H353" s="22"/>
      <c r="K353" s="19"/>
    </row>
    <row r="354" spans="2:11" ht="15.75" thickBot="1">
      <c r="B354" s="199" t="s">
        <v>22</v>
      </c>
      <c r="C354" s="200"/>
      <c r="D354" s="200"/>
      <c r="E354" s="200"/>
      <c r="F354" s="200"/>
      <c r="G354" s="200"/>
      <c r="H354" s="200"/>
      <c r="I354" s="200"/>
      <c r="J354" s="263">
        <f>SUM(J351:K352)</f>
        <v>0.18877950000000002</v>
      </c>
      <c r="K354" s="264"/>
    </row>
    <row r="355" spans="2:11" ht="15.75" thickBot="1">
      <c r="B355" s="71"/>
      <c r="C355" s="71"/>
      <c r="D355" s="71"/>
      <c r="E355" s="71"/>
      <c r="F355" s="71"/>
      <c r="G355" s="71"/>
      <c r="H355" s="71"/>
      <c r="I355" s="71"/>
      <c r="J355" s="71"/>
      <c r="K355" s="72"/>
    </row>
    <row r="356" spans="2:11">
      <c r="B356" s="55"/>
      <c r="C356" s="56"/>
      <c r="D356" s="56"/>
      <c r="E356" s="56"/>
      <c r="F356" s="56"/>
      <c r="G356" s="56"/>
      <c r="H356" s="56"/>
      <c r="I356" s="57"/>
      <c r="J356" s="57"/>
      <c r="K356" s="270">
        <f>SUM(J338+J346+J354)</f>
        <v>7.7584295114107409</v>
      </c>
    </row>
    <row r="357" spans="2:11">
      <c r="B357" s="38"/>
      <c r="C357" s="39"/>
      <c r="D357" s="207" t="s">
        <v>150</v>
      </c>
      <c r="E357" s="207"/>
      <c r="F357" s="207"/>
      <c r="G357" s="207"/>
      <c r="H357" s="207"/>
      <c r="I357" s="207"/>
      <c r="J357" s="257"/>
      <c r="K357" s="271"/>
    </row>
    <row r="358" spans="2:11" ht="15.75" thickBot="1">
      <c r="B358" s="42"/>
      <c r="C358" s="43"/>
      <c r="D358" s="43"/>
      <c r="E358" s="43"/>
      <c r="F358" s="43"/>
      <c r="G358" s="43"/>
      <c r="H358" s="43"/>
      <c r="I358" s="44"/>
      <c r="J358" s="44"/>
      <c r="K358" s="272"/>
    </row>
    <row r="359" spans="2:11" ht="15.75" thickBot="1">
      <c r="B359" s="68"/>
      <c r="K359" s="69"/>
    </row>
    <row r="360" spans="2:11" ht="15.75" thickBot="1">
      <c r="B360" s="189" t="s">
        <v>78</v>
      </c>
      <c r="C360" s="190"/>
      <c r="D360" s="190"/>
      <c r="E360" s="190"/>
      <c r="F360" s="190"/>
      <c r="G360" s="190"/>
      <c r="H360" s="190"/>
      <c r="I360" s="190"/>
      <c r="J360" s="190"/>
      <c r="K360" s="239"/>
    </row>
    <row r="361" spans="2:11" ht="15.75" thickBot="1">
      <c r="B361" s="68"/>
      <c r="K361" s="69"/>
    </row>
    <row r="362" spans="2:11" ht="105">
      <c r="B362" s="139" t="s">
        <v>25</v>
      </c>
      <c r="C362" s="137" t="s">
        <v>31</v>
      </c>
      <c r="D362" s="137" t="s">
        <v>12</v>
      </c>
      <c r="E362" s="137" t="s">
        <v>26</v>
      </c>
      <c r="F362" s="137" t="s">
        <v>27</v>
      </c>
      <c r="G362" s="137" t="s">
        <v>123</v>
      </c>
      <c r="H362" s="137" t="s">
        <v>202</v>
      </c>
      <c r="I362" s="137" t="s">
        <v>41</v>
      </c>
      <c r="J362" s="137" t="s">
        <v>42</v>
      </c>
      <c r="K362" s="141" t="s">
        <v>204</v>
      </c>
    </row>
    <row r="363" spans="2:11">
      <c r="B363" s="28" t="s">
        <v>29</v>
      </c>
      <c r="C363" s="21">
        <v>40938</v>
      </c>
      <c r="D363" s="108" t="s">
        <v>103</v>
      </c>
      <c r="E363" s="16" t="s">
        <v>34</v>
      </c>
      <c r="F363" s="49">
        <v>29876.27</v>
      </c>
      <c r="G363" s="45">
        <f>F363/(1+$K$367)</f>
        <v>17582.550612052732</v>
      </c>
      <c r="H363" s="16">
        <v>220</v>
      </c>
      <c r="I363" s="77">
        <f>G363/H363</f>
        <v>79.920684600239696</v>
      </c>
      <c r="J363" s="85">
        <v>44</v>
      </c>
      <c r="K363" s="104">
        <f t="shared" ref="K363:K365" si="54">I363*J363*5</f>
        <v>17582.550612052732</v>
      </c>
    </row>
    <row r="364" spans="2:11">
      <c r="B364" s="28" t="s">
        <v>30</v>
      </c>
      <c r="C364" s="21">
        <v>40807</v>
      </c>
      <c r="D364" s="53" t="s">
        <v>83</v>
      </c>
      <c r="E364" s="16" t="s">
        <v>34</v>
      </c>
      <c r="F364" s="49">
        <v>4025.23</v>
      </c>
      <c r="G364" s="45">
        <f>F364/(1+$K$367)</f>
        <v>2368.8971280602636</v>
      </c>
      <c r="H364" s="16">
        <v>220</v>
      </c>
      <c r="I364" s="77">
        <f t="shared" ref="I364:I365" si="55">G364/H364</f>
        <v>10.767714218455744</v>
      </c>
      <c r="J364" s="85">
        <v>44</v>
      </c>
      <c r="K364" s="104">
        <f t="shared" si="54"/>
        <v>2368.8971280602636</v>
      </c>
    </row>
    <row r="365" spans="2:11">
      <c r="B365" s="28" t="s">
        <v>36</v>
      </c>
      <c r="C365" s="21">
        <v>40931</v>
      </c>
      <c r="D365" s="89" t="s">
        <v>50</v>
      </c>
      <c r="E365" s="16" t="s">
        <v>34</v>
      </c>
      <c r="F365" s="49">
        <v>6492.93</v>
      </c>
      <c r="G365" s="45">
        <f>F365/(1+$K$367)</f>
        <v>3821.1687853107346</v>
      </c>
      <c r="H365" s="16">
        <v>220</v>
      </c>
      <c r="I365" s="77">
        <f t="shared" si="55"/>
        <v>17.368949024139702</v>
      </c>
      <c r="J365" s="85">
        <v>44</v>
      </c>
      <c r="K365" s="104">
        <f t="shared" si="54"/>
        <v>3821.1687853107342</v>
      </c>
    </row>
    <row r="366" spans="2:11">
      <c r="B366" s="28"/>
      <c r="C366" s="21"/>
      <c r="D366" s="53"/>
      <c r="E366" s="53"/>
      <c r="F366" s="16"/>
      <c r="G366" s="49"/>
      <c r="H366" s="45"/>
      <c r="I366" s="16"/>
      <c r="J366" s="82"/>
      <c r="K366" s="54"/>
    </row>
    <row r="367" spans="2:11">
      <c r="B367" s="28"/>
      <c r="C367" s="21"/>
      <c r="D367" s="53"/>
      <c r="E367" s="53"/>
      <c r="F367" s="16"/>
      <c r="G367" s="49"/>
      <c r="H367" s="191" t="s">
        <v>77</v>
      </c>
      <c r="I367" s="192"/>
      <c r="J367" s="83"/>
      <c r="K367" s="240">
        <f>'Cálculo do fator "K"'!$F$23</f>
        <v>0.69920000000000004</v>
      </c>
    </row>
    <row r="368" spans="2:11" ht="15.75" thickBot="1">
      <c r="B368" s="29"/>
      <c r="C368" s="51"/>
      <c r="D368" s="76"/>
      <c r="E368" s="76"/>
      <c r="F368" s="78"/>
      <c r="G368" s="52"/>
      <c r="H368" s="193"/>
      <c r="I368" s="194"/>
      <c r="J368" s="84"/>
      <c r="K368" s="241"/>
    </row>
    <row r="370" spans="1:41" s="113" customFormat="1" ht="8.25" customHeight="1">
      <c r="A370"/>
      <c r="B370" s="133"/>
      <c r="C370" s="133"/>
      <c r="D370" s="133"/>
      <c r="E370" s="133"/>
      <c r="F370" s="133"/>
      <c r="G370" s="133"/>
      <c r="H370" s="133"/>
      <c r="I370" s="134"/>
      <c r="J370" s="134"/>
      <c r="K370" s="133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1:41" ht="15.75" thickBot="1"/>
    <row r="372" spans="1:41" ht="15.75">
      <c r="B372" s="208" t="s">
        <v>257</v>
      </c>
      <c r="C372" s="209"/>
      <c r="D372" s="209"/>
      <c r="E372" s="209"/>
      <c r="F372" s="209"/>
      <c r="G372" s="209"/>
      <c r="H372" s="209"/>
      <c r="I372" s="209"/>
      <c r="J372" s="209"/>
      <c r="K372" s="280"/>
    </row>
    <row r="373" spans="1:41" ht="15.75" thickBot="1">
      <c r="B373" s="204" t="s">
        <v>76</v>
      </c>
      <c r="C373" s="205"/>
      <c r="D373" s="205"/>
      <c r="E373" s="205"/>
      <c r="F373" s="205"/>
      <c r="G373" s="205"/>
      <c r="H373" s="205"/>
      <c r="I373" s="205"/>
      <c r="J373" s="205"/>
      <c r="K373" s="236"/>
    </row>
    <row r="374" spans="1:41" ht="15.75" thickBot="1">
      <c r="B374" s="35"/>
      <c r="C374" s="36"/>
      <c r="D374" s="36"/>
      <c r="E374" s="36"/>
      <c r="F374" s="36"/>
      <c r="G374" s="36"/>
      <c r="H374" s="36"/>
      <c r="I374" s="36"/>
      <c r="J374" s="36"/>
      <c r="K374" s="37"/>
    </row>
    <row r="375" spans="1:41" ht="15.75" thickBot="1">
      <c r="B375" s="195" t="s">
        <v>17</v>
      </c>
      <c r="C375" s="196"/>
      <c r="D375" s="206" t="s">
        <v>66</v>
      </c>
      <c r="E375" s="206"/>
      <c r="F375" s="206"/>
      <c r="G375" s="206"/>
      <c r="H375" s="206"/>
      <c r="I375" s="206"/>
      <c r="J375" s="258"/>
      <c r="K375" s="259"/>
    </row>
    <row r="376" spans="1:41" ht="15.75" thickBot="1">
      <c r="B376" s="13"/>
      <c r="C376" s="10"/>
      <c r="D376" s="10"/>
      <c r="E376" s="10"/>
      <c r="F376" s="10"/>
      <c r="G376" s="10"/>
      <c r="H376" s="10"/>
      <c r="I376" s="34"/>
      <c r="J376" s="34"/>
      <c r="K376" s="12"/>
    </row>
    <row r="377" spans="1:41" ht="30">
      <c r="B377" s="201" t="s">
        <v>23</v>
      </c>
      <c r="C377" s="202"/>
      <c r="D377" s="137" t="s">
        <v>6</v>
      </c>
      <c r="E377" s="137" t="s">
        <v>38</v>
      </c>
      <c r="F377" s="137" t="s">
        <v>125</v>
      </c>
      <c r="G377" s="137" t="s">
        <v>111</v>
      </c>
      <c r="H377" s="137" t="s">
        <v>117</v>
      </c>
      <c r="I377" s="137" t="s">
        <v>15</v>
      </c>
      <c r="J377" s="260" t="s">
        <v>124</v>
      </c>
      <c r="K377" s="261"/>
    </row>
    <row r="378" spans="1:41">
      <c r="B378" s="46" t="s">
        <v>8</v>
      </c>
      <c r="C378" s="21">
        <f t="shared" ref="C378:D378" si="56">C407</f>
        <v>40939</v>
      </c>
      <c r="D378" s="108" t="str">
        <f t="shared" si="56"/>
        <v>Engenheiro Eletricista (44 horas)</v>
      </c>
      <c r="E378" s="70" t="s">
        <v>34</v>
      </c>
      <c r="F378" s="101">
        <f>'Quantitativo de MDO'!E88</f>
        <v>1.2E-4</v>
      </c>
      <c r="G378" s="45">
        <f>K407</f>
        <v>15879.084274952918</v>
      </c>
      <c r="H378" s="45">
        <f>F378*G378</f>
        <v>1.9054901129943502</v>
      </c>
      <c r="I378" s="81">
        <f>'Cálculo do fator "K"'!$M$23</f>
        <v>2.1865000000000001</v>
      </c>
      <c r="J378" s="255">
        <f>H378*I378</f>
        <v>4.1663541320621471</v>
      </c>
      <c r="K378" s="256"/>
    </row>
    <row r="379" spans="1:41">
      <c r="B379" s="46" t="s">
        <v>9</v>
      </c>
      <c r="C379" s="21">
        <f t="shared" ref="C379:D379" si="57">C408</f>
        <v>40807</v>
      </c>
      <c r="D379" s="53" t="str">
        <f t="shared" si="57"/>
        <v>Desenhista Projetista (44 horas)</v>
      </c>
      <c r="E379" s="70" t="s">
        <v>34</v>
      </c>
      <c r="F379" s="101">
        <f>'Quantitativo de MDO'!E89</f>
        <v>6.0000000000000002E-5</v>
      </c>
      <c r="G379" s="45">
        <f>K408</f>
        <v>2368.8971280602636</v>
      </c>
      <c r="H379" s="45">
        <f t="shared" ref="H379:H380" si="58">F379*G379</f>
        <v>0.14213382768361582</v>
      </c>
      <c r="I379" s="81">
        <f t="shared" ref="I379:I380" si="59">I378</f>
        <v>2.1865000000000001</v>
      </c>
      <c r="J379" s="255">
        <f>H379*I379</f>
        <v>0.31077561423022598</v>
      </c>
      <c r="K379" s="256"/>
    </row>
    <row r="380" spans="1:41" ht="15.75" thickBot="1">
      <c r="B380" s="73" t="s">
        <v>10</v>
      </c>
      <c r="C380" s="51">
        <f t="shared" ref="C380:D380" si="60">C409</f>
        <v>40931</v>
      </c>
      <c r="D380" s="76" t="str">
        <f t="shared" si="60"/>
        <v>Auxiliar Técnico/Assistente de Engenharia (44 horas)</v>
      </c>
      <c r="E380" s="105" t="s">
        <v>34</v>
      </c>
      <c r="F380" s="106">
        <f>'Quantitativo de MDO'!E90</f>
        <v>3.0000000000000001E-5</v>
      </c>
      <c r="G380" s="75">
        <f>K409</f>
        <v>3821.1687853107342</v>
      </c>
      <c r="H380" s="75">
        <f t="shared" si="58"/>
        <v>0.11463506355932203</v>
      </c>
      <c r="I380" s="99">
        <f t="shared" si="59"/>
        <v>2.1865000000000001</v>
      </c>
      <c r="J380" s="253">
        <f>H380*I380</f>
        <v>0.25064956647245762</v>
      </c>
      <c r="K380" s="254"/>
    </row>
    <row r="381" spans="1:41" ht="15.75" thickBot="1">
      <c r="B381" s="13"/>
      <c r="K381" s="69"/>
    </row>
    <row r="382" spans="1:41" ht="15.75" thickBot="1">
      <c r="B382" s="199" t="s">
        <v>21</v>
      </c>
      <c r="C382" s="200"/>
      <c r="D382" s="200"/>
      <c r="E382" s="200"/>
      <c r="F382" s="200"/>
      <c r="G382" s="200"/>
      <c r="H382" s="200"/>
      <c r="I382" s="200"/>
      <c r="J382" s="263">
        <f>SUM(J378:K380)</f>
        <v>4.7277793127648309</v>
      </c>
      <c r="K382" s="264"/>
    </row>
    <row r="383" spans="1:41" ht="15.75" thickBot="1">
      <c r="B383" s="20"/>
      <c r="C383" s="5"/>
      <c r="D383" s="5"/>
      <c r="E383" s="5"/>
      <c r="F383" s="5"/>
      <c r="G383" s="5"/>
      <c r="H383" s="5"/>
      <c r="I383" s="17"/>
      <c r="J383" s="17"/>
      <c r="K383" s="6"/>
    </row>
    <row r="384" spans="1:41" ht="15.75" thickBot="1">
      <c r="B384" s="195" t="s">
        <v>18</v>
      </c>
      <c r="C384" s="196"/>
      <c r="D384" s="203" t="s">
        <v>72</v>
      </c>
      <c r="E384" s="203"/>
      <c r="F384" s="203"/>
      <c r="G384" s="203"/>
      <c r="H384" s="203"/>
      <c r="I384" s="203"/>
      <c r="J384" s="197"/>
      <c r="K384" s="273"/>
    </row>
    <row r="385" spans="2:11" ht="15.75" thickBot="1">
      <c r="B385" s="13"/>
      <c r="C385" s="10"/>
      <c r="D385" s="10"/>
      <c r="E385" s="10"/>
      <c r="F385" s="10"/>
      <c r="G385" s="10"/>
      <c r="H385" s="10"/>
      <c r="I385" s="34"/>
      <c r="J385" s="34"/>
      <c r="K385" s="12"/>
    </row>
    <row r="386" spans="2:11" ht="30">
      <c r="B386" s="201" t="s">
        <v>23</v>
      </c>
      <c r="C386" s="202"/>
      <c r="D386" s="137" t="s">
        <v>6</v>
      </c>
      <c r="E386" s="137" t="s">
        <v>38</v>
      </c>
      <c r="F386" s="137" t="s">
        <v>125</v>
      </c>
      <c r="G386" s="137" t="s">
        <v>115</v>
      </c>
      <c r="H386" s="137" t="s">
        <v>117</v>
      </c>
      <c r="I386" s="137" t="s">
        <v>56</v>
      </c>
      <c r="J386" s="260" t="s">
        <v>11</v>
      </c>
      <c r="K386" s="261"/>
    </row>
    <row r="387" spans="2:11">
      <c r="B387" s="46" t="s">
        <v>71</v>
      </c>
      <c r="C387" s="21" t="s">
        <v>147</v>
      </c>
      <c r="D387" s="48" t="s">
        <v>113</v>
      </c>
      <c r="E387" s="21" t="s">
        <v>26</v>
      </c>
      <c r="F387" s="81">
        <v>2.0000000000000001E-4</v>
      </c>
      <c r="G387" s="49">
        <v>96.62</v>
      </c>
      <c r="H387" s="49">
        <f>F387*G387</f>
        <v>1.9324000000000001E-2</v>
      </c>
      <c r="I387" s="81">
        <f>'Cálculo do fator "K"'!$M$24</f>
        <v>1.1986000000000001</v>
      </c>
      <c r="J387" s="255">
        <f>H387*I387</f>
        <v>2.3161746400000002E-2</v>
      </c>
      <c r="K387" s="256"/>
    </row>
    <row r="388" spans="2:11" ht="15.75" thickBot="1">
      <c r="B388" s="73"/>
      <c r="C388" s="51"/>
      <c r="D388" s="74"/>
      <c r="E388" s="74"/>
      <c r="F388" s="75"/>
      <c r="G388" s="75"/>
      <c r="H388" s="75"/>
      <c r="I388" s="47"/>
      <c r="J388" s="274"/>
      <c r="K388" s="275"/>
    </row>
    <row r="389" spans="2:11" ht="15.75" thickBot="1">
      <c r="B389" s="13"/>
      <c r="K389" s="69"/>
    </row>
    <row r="390" spans="2:11" ht="15.75" thickBot="1">
      <c r="B390" s="199" t="s">
        <v>20</v>
      </c>
      <c r="C390" s="200"/>
      <c r="D390" s="200"/>
      <c r="E390" s="200"/>
      <c r="F390" s="200"/>
      <c r="G390" s="200"/>
      <c r="H390" s="200"/>
      <c r="I390" s="200"/>
      <c r="J390" s="263">
        <f>SUM(J387:K388)</f>
        <v>2.3161746400000002E-2</v>
      </c>
      <c r="K390" s="264"/>
    </row>
    <row r="391" spans="2:11" ht="15.75" thickBot="1">
      <c r="B391" s="13"/>
      <c r="K391" s="69"/>
    </row>
    <row r="392" spans="2:11" ht="15.75" thickBot="1">
      <c r="B392" s="195" t="s">
        <v>19</v>
      </c>
      <c r="C392" s="196"/>
      <c r="D392" s="197" t="s">
        <v>40</v>
      </c>
      <c r="E392" s="198"/>
      <c r="F392" s="198"/>
      <c r="G392" s="198"/>
      <c r="H392" s="198"/>
      <c r="I392" s="198"/>
      <c r="J392" s="198"/>
      <c r="K392" s="265"/>
    </row>
    <row r="393" spans="2:11" ht="15.75" thickBot="1">
      <c r="B393" s="13"/>
      <c r="C393" s="10"/>
      <c r="D393" s="10"/>
      <c r="E393" s="10"/>
      <c r="F393" s="10"/>
      <c r="G393" s="10"/>
      <c r="H393" s="10"/>
      <c r="I393" s="34"/>
      <c r="J393" s="34"/>
      <c r="K393" s="12"/>
    </row>
    <row r="394" spans="2:11" ht="30">
      <c r="B394" s="139" t="s">
        <v>25</v>
      </c>
      <c r="C394" s="137" t="s">
        <v>24</v>
      </c>
      <c r="D394" s="137" t="s">
        <v>7</v>
      </c>
      <c r="E394" s="137" t="s">
        <v>38</v>
      </c>
      <c r="F394" s="137" t="s">
        <v>125</v>
      </c>
      <c r="G394" s="137" t="s">
        <v>115</v>
      </c>
      <c r="H394" s="137" t="s">
        <v>117</v>
      </c>
      <c r="I394" s="137" t="s">
        <v>56</v>
      </c>
      <c r="J394" s="266" t="s">
        <v>11</v>
      </c>
      <c r="K394" s="267"/>
    </row>
    <row r="395" spans="2:11">
      <c r="B395" s="28" t="s">
        <v>73</v>
      </c>
      <c r="C395" s="21" t="s">
        <v>45</v>
      </c>
      <c r="D395" s="48" t="s">
        <v>46</v>
      </c>
      <c r="E395" s="21" t="s">
        <v>26</v>
      </c>
      <c r="F395" s="132">
        <v>3.5E-4</v>
      </c>
      <c r="G395" s="49">
        <v>450</v>
      </c>
      <c r="H395" s="49">
        <f>F395*G395</f>
        <v>0.1575</v>
      </c>
      <c r="I395" s="81">
        <f>'Cálculo do fator "K"'!$M$24</f>
        <v>1.1986000000000001</v>
      </c>
      <c r="J395" s="268">
        <f>H395*I395</f>
        <v>0.18877950000000002</v>
      </c>
      <c r="K395" s="269"/>
    </row>
    <row r="396" spans="2:11" ht="15.75" thickBot="1">
      <c r="B396" s="29"/>
      <c r="C396" s="51"/>
      <c r="D396" s="50"/>
      <c r="E396" s="50"/>
      <c r="F396" s="51"/>
      <c r="G396" s="52"/>
      <c r="H396" s="52"/>
      <c r="I396" s="99"/>
      <c r="J396" s="246"/>
      <c r="K396" s="247"/>
    </row>
    <row r="397" spans="2:11" ht="15.75" thickBot="1">
      <c r="B397" s="68"/>
      <c r="H397" s="22"/>
      <c r="K397" s="19"/>
    </row>
    <row r="398" spans="2:11" ht="15.75" thickBot="1">
      <c r="B398" s="199" t="s">
        <v>22</v>
      </c>
      <c r="C398" s="200"/>
      <c r="D398" s="200"/>
      <c r="E398" s="200"/>
      <c r="F398" s="200"/>
      <c r="G398" s="200"/>
      <c r="H398" s="200"/>
      <c r="I398" s="200"/>
      <c r="J398" s="263">
        <f>SUM(J395:K396)</f>
        <v>0.18877950000000002</v>
      </c>
      <c r="K398" s="264"/>
    </row>
    <row r="399" spans="2:11" ht="15.75" thickBot="1">
      <c r="B399" s="71"/>
      <c r="C399" s="71"/>
      <c r="D399" s="71"/>
      <c r="E399" s="71"/>
      <c r="F399" s="71"/>
      <c r="G399" s="71"/>
      <c r="H399" s="71"/>
      <c r="I399" s="71"/>
      <c r="J399" s="71"/>
      <c r="K399" s="72"/>
    </row>
    <row r="400" spans="2:11">
      <c r="B400" s="55"/>
      <c r="C400" s="56"/>
      <c r="D400" s="56"/>
      <c r="E400" s="56"/>
      <c r="F400" s="56"/>
      <c r="G400" s="56"/>
      <c r="H400" s="56"/>
      <c r="I400" s="57"/>
      <c r="J400" s="57"/>
      <c r="K400" s="270">
        <f>SUM(J382+J390+J398)</f>
        <v>4.9397205591648303</v>
      </c>
    </row>
    <row r="401" spans="1:41">
      <c r="B401" s="38"/>
      <c r="C401" s="39"/>
      <c r="D401" s="207" t="s">
        <v>150</v>
      </c>
      <c r="E401" s="207"/>
      <c r="F401" s="207"/>
      <c r="G401" s="207"/>
      <c r="H401" s="207"/>
      <c r="I401" s="207"/>
      <c r="J401" s="257"/>
      <c r="K401" s="271"/>
    </row>
    <row r="402" spans="1:41" ht="15.75" thickBot="1">
      <c r="B402" s="42"/>
      <c r="C402" s="43"/>
      <c r="D402" s="43"/>
      <c r="E402" s="43"/>
      <c r="F402" s="43"/>
      <c r="G402" s="43"/>
      <c r="H402" s="43"/>
      <c r="I402" s="44"/>
      <c r="J402" s="44"/>
      <c r="K402" s="272"/>
    </row>
    <row r="403" spans="1:41" ht="15.75" thickBot="1">
      <c r="B403" s="68"/>
      <c r="K403" s="69"/>
    </row>
    <row r="404" spans="1:41" ht="15.75" thickBot="1">
      <c r="B404" s="189" t="s">
        <v>78</v>
      </c>
      <c r="C404" s="190"/>
      <c r="D404" s="190"/>
      <c r="E404" s="190"/>
      <c r="F404" s="190"/>
      <c r="G404" s="190"/>
      <c r="H404" s="190"/>
      <c r="I404" s="190"/>
      <c r="J404" s="190"/>
      <c r="K404" s="239"/>
    </row>
    <row r="405" spans="1:41" ht="15.75" thickBot="1">
      <c r="B405" s="68"/>
      <c r="K405" s="69"/>
    </row>
    <row r="406" spans="1:41" ht="105">
      <c r="B406" s="139" t="s">
        <v>25</v>
      </c>
      <c r="C406" s="137" t="s">
        <v>31</v>
      </c>
      <c r="D406" s="140" t="s">
        <v>12</v>
      </c>
      <c r="E406" s="140" t="s">
        <v>26</v>
      </c>
      <c r="F406" s="137" t="s">
        <v>27</v>
      </c>
      <c r="G406" s="137" t="s">
        <v>123</v>
      </c>
      <c r="H406" s="137" t="s">
        <v>202</v>
      </c>
      <c r="I406" s="137" t="s">
        <v>41</v>
      </c>
      <c r="J406" s="137" t="s">
        <v>42</v>
      </c>
      <c r="K406" s="141" t="s">
        <v>204</v>
      </c>
    </row>
    <row r="407" spans="1:41">
      <c r="B407" s="28" t="s">
        <v>29</v>
      </c>
      <c r="C407" s="21">
        <v>40939</v>
      </c>
      <c r="D407" s="108" t="s">
        <v>48</v>
      </c>
      <c r="E407" s="16" t="s">
        <v>34</v>
      </c>
      <c r="F407" s="49">
        <v>26981.74</v>
      </c>
      <c r="G407" s="45">
        <f>F407/(1+$K$411)</f>
        <v>15879.08427495292</v>
      </c>
      <c r="H407" s="16">
        <v>220</v>
      </c>
      <c r="I407" s="77">
        <f>G407/H407</f>
        <v>72.17765579524054</v>
      </c>
      <c r="J407" s="85">
        <v>44</v>
      </c>
      <c r="K407" s="104">
        <f t="shared" ref="K407:K409" si="61">I407*J407*5</f>
        <v>15879.084274952918</v>
      </c>
    </row>
    <row r="408" spans="1:41">
      <c r="B408" s="28" t="s">
        <v>30</v>
      </c>
      <c r="C408" s="21">
        <v>40807</v>
      </c>
      <c r="D408" s="53" t="s">
        <v>83</v>
      </c>
      <c r="E408" s="16" t="s">
        <v>34</v>
      </c>
      <c r="F408" s="49">
        <v>4025.23</v>
      </c>
      <c r="G408" s="45">
        <f>F408/(1+$K$411)</f>
        <v>2368.8971280602636</v>
      </c>
      <c r="H408" s="16">
        <v>220</v>
      </c>
      <c r="I408" s="77">
        <f t="shared" ref="I408:I409" si="62">G408/H408</f>
        <v>10.767714218455744</v>
      </c>
      <c r="J408" s="85">
        <v>44</v>
      </c>
      <c r="K408" s="104">
        <f t="shared" si="61"/>
        <v>2368.8971280602636</v>
      </c>
    </row>
    <row r="409" spans="1:41">
      <c r="B409" s="28" t="s">
        <v>36</v>
      </c>
      <c r="C409" s="21">
        <v>40931</v>
      </c>
      <c r="D409" s="89" t="s">
        <v>50</v>
      </c>
      <c r="E409" s="16" t="s">
        <v>34</v>
      </c>
      <c r="F409" s="49">
        <v>6492.93</v>
      </c>
      <c r="G409" s="45">
        <f>F409/(1+$K$411)</f>
        <v>3821.1687853107346</v>
      </c>
      <c r="H409" s="16">
        <v>220</v>
      </c>
      <c r="I409" s="77">
        <f t="shared" si="62"/>
        <v>17.368949024139702</v>
      </c>
      <c r="J409" s="85">
        <v>44</v>
      </c>
      <c r="K409" s="104">
        <f t="shared" si="61"/>
        <v>3821.1687853107342</v>
      </c>
    </row>
    <row r="410" spans="1:41">
      <c r="B410" s="28"/>
      <c r="C410" s="21"/>
      <c r="D410" s="53"/>
      <c r="E410" s="53"/>
      <c r="F410" s="16"/>
      <c r="G410" s="49"/>
      <c r="H410" s="45"/>
      <c r="I410" s="16"/>
      <c r="J410" s="82"/>
      <c r="K410" s="54"/>
    </row>
    <row r="411" spans="1:41">
      <c r="B411" s="28"/>
      <c r="C411" s="21"/>
      <c r="D411" s="53"/>
      <c r="E411" s="53"/>
      <c r="F411" s="16"/>
      <c r="G411" s="49"/>
      <c r="H411" s="191" t="s">
        <v>77</v>
      </c>
      <c r="I411" s="192"/>
      <c r="J411" s="83"/>
      <c r="K411" s="240">
        <f>'Cálculo do fator "K"'!$F$23</f>
        <v>0.69920000000000004</v>
      </c>
    </row>
    <row r="412" spans="1:41" ht="15.75" thickBot="1">
      <c r="B412" s="29"/>
      <c r="C412" s="51"/>
      <c r="D412" s="76"/>
      <c r="E412" s="76"/>
      <c r="F412" s="78"/>
      <c r="G412" s="52"/>
      <c r="H412" s="193"/>
      <c r="I412" s="194"/>
      <c r="J412" s="84"/>
      <c r="K412" s="241"/>
    </row>
    <row r="414" spans="1:41" s="113" customFormat="1" ht="8.25" customHeight="1">
      <c r="A414"/>
      <c r="B414" s="133"/>
      <c r="C414" s="133"/>
      <c r="D414" s="133"/>
      <c r="E414" s="133"/>
      <c r="F414" s="133"/>
      <c r="G414" s="133"/>
      <c r="H414" s="133"/>
      <c r="I414" s="134"/>
      <c r="J414" s="134"/>
      <c r="K414" s="133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41" ht="15.75" thickBot="1"/>
    <row r="416" spans="1:41" ht="15.75">
      <c r="B416" s="208" t="s">
        <v>258</v>
      </c>
      <c r="C416" s="209"/>
      <c r="D416" s="209"/>
      <c r="E416" s="209"/>
      <c r="F416" s="209"/>
      <c r="G416" s="209"/>
      <c r="H416" s="209"/>
      <c r="I416" s="209"/>
      <c r="J416" s="209"/>
      <c r="K416" s="280"/>
    </row>
    <row r="417" spans="2:11" ht="15.75" thickBot="1">
      <c r="B417" s="204" t="s">
        <v>76</v>
      </c>
      <c r="C417" s="205"/>
      <c r="D417" s="205"/>
      <c r="E417" s="205"/>
      <c r="F417" s="205"/>
      <c r="G417" s="205"/>
      <c r="H417" s="205"/>
      <c r="I417" s="205"/>
      <c r="J417" s="205"/>
      <c r="K417" s="236"/>
    </row>
    <row r="418" spans="2:11" ht="15.75" thickBot="1">
      <c r="B418" s="35"/>
      <c r="C418" s="36"/>
      <c r="D418" s="36"/>
      <c r="E418" s="36"/>
      <c r="F418" s="36"/>
      <c r="G418" s="36"/>
      <c r="H418" s="36"/>
      <c r="I418" s="36"/>
      <c r="J418" s="36"/>
      <c r="K418" s="37"/>
    </row>
    <row r="419" spans="2:11" ht="15.75" thickBot="1">
      <c r="B419" s="195" t="s">
        <v>17</v>
      </c>
      <c r="C419" s="196"/>
      <c r="D419" s="206" t="s">
        <v>66</v>
      </c>
      <c r="E419" s="206"/>
      <c r="F419" s="206"/>
      <c r="G419" s="206"/>
      <c r="H419" s="206"/>
      <c r="I419" s="206"/>
      <c r="J419" s="258"/>
      <c r="K419" s="259"/>
    </row>
    <row r="420" spans="2:11" ht="15.75" thickBot="1">
      <c r="B420" s="13"/>
      <c r="C420" s="10"/>
      <c r="D420" s="10"/>
      <c r="E420" s="10"/>
      <c r="F420" s="10"/>
      <c r="G420" s="10"/>
      <c r="H420" s="10"/>
      <c r="I420" s="34"/>
      <c r="J420" s="34"/>
      <c r="K420" s="12"/>
    </row>
    <row r="421" spans="2:11" ht="30">
      <c r="B421" s="201" t="s">
        <v>23</v>
      </c>
      <c r="C421" s="202"/>
      <c r="D421" s="137" t="s">
        <v>6</v>
      </c>
      <c r="E421" s="137" t="s">
        <v>38</v>
      </c>
      <c r="F421" s="137" t="s">
        <v>125</v>
      </c>
      <c r="G421" s="137" t="s">
        <v>111</v>
      </c>
      <c r="H421" s="137" t="s">
        <v>117</v>
      </c>
      <c r="I421" s="137" t="s">
        <v>15</v>
      </c>
      <c r="J421" s="260" t="s">
        <v>124</v>
      </c>
      <c r="K421" s="261"/>
    </row>
    <row r="422" spans="2:11">
      <c r="B422" s="46" t="s">
        <v>8</v>
      </c>
      <c r="C422" s="21">
        <f t="shared" ref="C422:D422" si="63">C451</f>
        <v>40939</v>
      </c>
      <c r="D422" s="108" t="str">
        <f t="shared" si="63"/>
        <v>Engenheiro Eletricista (44 horas)</v>
      </c>
      <c r="E422" s="70" t="s">
        <v>34</v>
      </c>
      <c r="F422" s="101">
        <f>'Quantitativo de MDO'!E97</f>
        <v>9.0000000000000006E-5</v>
      </c>
      <c r="G422" s="45">
        <f>K451</f>
        <v>15879.084274952918</v>
      </c>
      <c r="H422" s="45">
        <f>F422*G422</f>
        <v>1.4291175847457627</v>
      </c>
      <c r="I422" s="81">
        <f>'Cálculo do fator "K"'!$M$23</f>
        <v>2.1865000000000001</v>
      </c>
      <c r="J422" s="255">
        <f>H422*I422</f>
        <v>3.1247655990466101</v>
      </c>
      <c r="K422" s="256"/>
    </row>
    <row r="423" spans="2:11">
      <c r="B423" s="46" t="s">
        <v>9</v>
      </c>
      <c r="C423" s="21">
        <f t="shared" ref="C423:D423" si="64">C452</f>
        <v>40807</v>
      </c>
      <c r="D423" s="53" t="str">
        <f t="shared" si="64"/>
        <v>Desenhista Projetista (44 horas)</v>
      </c>
      <c r="E423" s="70" t="s">
        <v>34</v>
      </c>
      <c r="F423" s="101">
        <f>'Quantitativo de MDO'!E98</f>
        <v>4.5000000000000003E-5</v>
      </c>
      <c r="G423" s="45">
        <f>K452</f>
        <v>2368.8971280602636</v>
      </c>
      <c r="H423" s="45">
        <f t="shared" ref="H423:H424" si="65">F423*G423</f>
        <v>0.10660037076271187</v>
      </c>
      <c r="I423" s="81">
        <f t="shared" ref="I423:I424" si="66">I422</f>
        <v>2.1865000000000001</v>
      </c>
      <c r="J423" s="255">
        <f>H423*I423</f>
        <v>0.2330817106726695</v>
      </c>
      <c r="K423" s="256"/>
    </row>
    <row r="424" spans="2:11" ht="15.75" thickBot="1">
      <c r="B424" s="73" t="s">
        <v>10</v>
      </c>
      <c r="C424" s="51">
        <f t="shared" ref="C424:D424" si="67">C453</f>
        <v>40931</v>
      </c>
      <c r="D424" s="76" t="str">
        <f t="shared" si="67"/>
        <v>Auxiliar Técnico/Assistente de Engenharia (44 horas)</v>
      </c>
      <c r="E424" s="105" t="s">
        <v>34</v>
      </c>
      <c r="F424" s="106">
        <f>'Quantitativo de MDO'!E99</f>
        <v>2.2500000000000001E-5</v>
      </c>
      <c r="G424" s="75">
        <f>K453</f>
        <v>3821.1687853107342</v>
      </c>
      <c r="H424" s="75">
        <f t="shared" si="65"/>
        <v>8.5976297669491525E-2</v>
      </c>
      <c r="I424" s="99">
        <f t="shared" si="66"/>
        <v>2.1865000000000001</v>
      </c>
      <c r="J424" s="253">
        <f>H424*I424</f>
        <v>0.18798717485434324</v>
      </c>
      <c r="K424" s="254"/>
    </row>
    <row r="425" spans="2:11" ht="15.75" thickBot="1">
      <c r="B425" s="13"/>
      <c r="K425" s="69"/>
    </row>
    <row r="426" spans="2:11" ht="15.75" thickBot="1">
      <c r="B426" s="199" t="s">
        <v>21</v>
      </c>
      <c r="C426" s="200"/>
      <c r="D426" s="200"/>
      <c r="E426" s="200"/>
      <c r="F426" s="200"/>
      <c r="G426" s="200"/>
      <c r="H426" s="200"/>
      <c r="I426" s="200"/>
      <c r="J426" s="263">
        <f>SUM(J422:K424)</f>
        <v>3.5458344845736227</v>
      </c>
      <c r="K426" s="264"/>
    </row>
    <row r="427" spans="2:11" ht="15.75" thickBot="1">
      <c r="B427" s="20"/>
      <c r="C427" s="5"/>
      <c r="D427" s="5"/>
      <c r="E427" s="5"/>
      <c r="F427" s="5"/>
      <c r="G427" s="5"/>
      <c r="H427" s="5"/>
      <c r="I427" s="17"/>
      <c r="J427" s="17"/>
      <c r="K427" s="6"/>
    </row>
    <row r="428" spans="2:11" ht="15.75" thickBot="1">
      <c r="B428" s="195" t="s">
        <v>18</v>
      </c>
      <c r="C428" s="196"/>
      <c r="D428" s="203" t="s">
        <v>72</v>
      </c>
      <c r="E428" s="203"/>
      <c r="F428" s="203"/>
      <c r="G428" s="203"/>
      <c r="H428" s="203"/>
      <c r="I428" s="203"/>
      <c r="J428" s="197"/>
      <c r="K428" s="273"/>
    </row>
    <row r="429" spans="2:11" ht="15.75" thickBot="1">
      <c r="B429" s="13"/>
      <c r="C429" s="10"/>
      <c r="D429" s="10"/>
      <c r="E429" s="10"/>
      <c r="F429" s="10"/>
      <c r="G429" s="10"/>
      <c r="H429" s="10"/>
      <c r="I429" s="34"/>
      <c r="J429" s="34"/>
      <c r="K429" s="12"/>
    </row>
    <row r="430" spans="2:11" ht="30">
      <c r="B430" s="201" t="s">
        <v>23</v>
      </c>
      <c r="C430" s="202"/>
      <c r="D430" s="137" t="s">
        <v>6</v>
      </c>
      <c r="E430" s="137" t="s">
        <v>38</v>
      </c>
      <c r="F430" s="137" t="s">
        <v>125</v>
      </c>
      <c r="G430" s="137" t="s">
        <v>115</v>
      </c>
      <c r="H430" s="137" t="s">
        <v>117</v>
      </c>
      <c r="I430" s="137" t="s">
        <v>56</v>
      </c>
      <c r="J430" s="260" t="s">
        <v>11</v>
      </c>
      <c r="K430" s="261"/>
    </row>
    <row r="431" spans="2:11">
      <c r="B431" s="46" t="s">
        <v>71</v>
      </c>
      <c r="C431" s="21" t="s">
        <v>81</v>
      </c>
      <c r="D431" s="48" t="s">
        <v>43</v>
      </c>
      <c r="E431" s="21" t="s">
        <v>26</v>
      </c>
      <c r="F431" s="81">
        <v>2.0000000000000001E-4</v>
      </c>
      <c r="G431" s="49">
        <v>96.62</v>
      </c>
      <c r="H431" s="49">
        <f>F431*G431</f>
        <v>1.9324000000000001E-2</v>
      </c>
      <c r="I431" s="81">
        <f>'Cálculo do fator "K"'!$M$24</f>
        <v>1.1986000000000001</v>
      </c>
      <c r="J431" s="255">
        <f>H431*I431</f>
        <v>2.3161746400000002E-2</v>
      </c>
      <c r="K431" s="256"/>
    </row>
    <row r="432" spans="2:11" ht="15.75" thickBot="1">
      <c r="B432" s="73"/>
      <c r="C432" s="51"/>
      <c r="D432" s="74"/>
      <c r="E432" s="74"/>
      <c r="F432" s="75"/>
      <c r="G432" s="75"/>
      <c r="H432" s="75"/>
      <c r="I432" s="47"/>
      <c r="J432" s="274"/>
      <c r="K432" s="275"/>
    </row>
    <row r="433" spans="2:11" ht="15.75" thickBot="1">
      <c r="B433" s="13"/>
      <c r="K433" s="69"/>
    </row>
    <row r="434" spans="2:11" ht="15.75" thickBot="1">
      <c r="B434" s="199" t="s">
        <v>20</v>
      </c>
      <c r="C434" s="200"/>
      <c r="D434" s="200"/>
      <c r="E434" s="200"/>
      <c r="F434" s="200"/>
      <c r="G434" s="200"/>
      <c r="H434" s="200"/>
      <c r="I434" s="200"/>
      <c r="J434" s="263">
        <f>SUM(J431:K432)</f>
        <v>2.3161746400000002E-2</v>
      </c>
      <c r="K434" s="264"/>
    </row>
    <row r="435" spans="2:11" ht="15.75" thickBot="1">
      <c r="B435" s="13"/>
      <c r="K435" s="69"/>
    </row>
    <row r="436" spans="2:11" ht="15.75" thickBot="1">
      <c r="B436" s="195" t="s">
        <v>19</v>
      </c>
      <c r="C436" s="196"/>
      <c r="D436" s="197" t="s">
        <v>40</v>
      </c>
      <c r="E436" s="198"/>
      <c r="F436" s="198"/>
      <c r="G436" s="198"/>
      <c r="H436" s="198"/>
      <c r="I436" s="198"/>
      <c r="J436" s="198"/>
      <c r="K436" s="265"/>
    </row>
    <row r="437" spans="2:11" ht="15.75" thickBot="1">
      <c r="B437" s="13"/>
      <c r="C437" s="10"/>
      <c r="D437" s="10"/>
      <c r="E437" s="10"/>
      <c r="F437" s="10"/>
      <c r="G437" s="10"/>
      <c r="H437" s="10"/>
      <c r="I437" s="34"/>
      <c r="J437" s="34"/>
      <c r="K437" s="12"/>
    </row>
    <row r="438" spans="2:11" ht="30">
      <c r="B438" s="139" t="s">
        <v>25</v>
      </c>
      <c r="C438" s="137" t="s">
        <v>24</v>
      </c>
      <c r="D438" s="137" t="s">
        <v>7</v>
      </c>
      <c r="E438" s="137" t="s">
        <v>38</v>
      </c>
      <c r="F438" s="137" t="s">
        <v>125</v>
      </c>
      <c r="G438" s="137" t="s">
        <v>115</v>
      </c>
      <c r="H438" s="137" t="s">
        <v>117</v>
      </c>
      <c r="I438" s="137" t="s">
        <v>56</v>
      </c>
      <c r="J438" s="266" t="s">
        <v>11</v>
      </c>
      <c r="K438" s="267"/>
    </row>
    <row r="439" spans="2:11">
      <c r="B439" s="28" t="s">
        <v>73</v>
      </c>
      <c r="C439" s="21" t="s">
        <v>45</v>
      </c>
      <c r="D439" s="48" t="s">
        <v>46</v>
      </c>
      <c r="E439" s="21" t="s">
        <v>26</v>
      </c>
      <c r="F439" s="132">
        <v>3.5E-4</v>
      </c>
      <c r="G439" s="49">
        <v>450</v>
      </c>
      <c r="H439" s="49">
        <f>F439*G439</f>
        <v>0.1575</v>
      </c>
      <c r="I439" s="81">
        <f>'Cálculo do fator "K"'!$M$24</f>
        <v>1.1986000000000001</v>
      </c>
      <c r="J439" s="268">
        <f>H439*I439</f>
        <v>0.18877950000000002</v>
      </c>
      <c r="K439" s="269"/>
    </row>
    <row r="440" spans="2:11" ht="15.75" thickBot="1">
      <c r="B440" s="29"/>
      <c r="C440" s="51"/>
      <c r="D440" s="50"/>
      <c r="E440" s="50"/>
      <c r="F440" s="51"/>
      <c r="G440" s="52"/>
      <c r="H440" s="52"/>
      <c r="I440" s="99"/>
      <c r="J440" s="246"/>
      <c r="K440" s="247"/>
    </row>
    <row r="441" spans="2:11" ht="15.75" thickBot="1">
      <c r="B441" s="68"/>
      <c r="H441" s="22"/>
      <c r="K441" s="19"/>
    </row>
    <row r="442" spans="2:11" ht="15.75" thickBot="1">
      <c r="B442" s="199" t="s">
        <v>22</v>
      </c>
      <c r="C442" s="200"/>
      <c r="D442" s="200"/>
      <c r="E442" s="200"/>
      <c r="F442" s="200"/>
      <c r="G442" s="200"/>
      <c r="H442" s="200"/>
      <c r="I442" s="200"/>
      <c r="J442" s="263">
        <f>SUM(J439:K440)</f>
        <v>0.18877950000000002</v>
      </c>
      <c r="K442" s="264"/>
    </row>
    <row r="443" spans="2:11" ht="15.75" thickBot="1">
      <c r="B443" s="71"/>
      <c r="C443" s="71"/>
      <c r="D443" s="71"/>
      <c r="E443" s="71"/>
      <c r="F443" s="71"/>
      <c r="G443" s="71"/>
      <c r="H443" s="71"/>
      <c r="I443" s="71"/>
      <c r="J443" s="71"/>
      <c r="K443" s="72"/>
    </row>
    <row r="444" spans="2:11">
      <c r="B444" s="55"/>
      <c r="C444" s="56"/>
      <c r="D444" s="56"/>
      <c r="E444" s="56"/>
      <c r="F444" s="56"/>
      <c r="G444" s="56"/>
      <c r="H444" s="56"/>
      <c r="I444" s="57"/>
      <c r="J444" s="57"/>
      <c r="K444" s="270">
        <f>SUM(J426+J434+J442)</f>
        <v>3.7577757309736226</v>
      </c>
    </row>
    <row r="445" spans="2:11">
      <c r="B445" s="38"/>
      <c r="C445" s="39"/>
      <c r="D445" s="207" t="s">
        <v>150</v>
      </c>
      <c r="E445" s="207"/>
      <c r="F445" s="207"/>
      <c r="G445" s="207"/>
      <c r="H445" s="207"/>
      <c r="I445" s="207"/>
      <c r="J445" s="257"/>
      <c r="K445" s="271"/>
    </row>
    <row r="446" spans="2:11" ht="15.75" thickBot="1">
      <c r="B446" s="42"/>
      <c r="C446" s="43"/>
      <c r="D446" s="43"/>
      <c r="E446" s="43"/>
      <c r="F446" s="43"/>
      <c r="G446" s="43"/>
      <c r="H446" s="43"/>
      <c r="I446" s="44"/>
      <c r="J446" s="44"/>
      <c r="K446" s="272"/>
    </row>
    <row r="447" spans="2:11" ht="15.75" thickBot="1">
      <c r="B447" s="68"/>
      <c r="K447" s="69"/>
    </row>
    <row r="448" spans="2:11" ht="15.75" thickBot="1">
      <c r="B448" s="189" t="s">
        <v>78</v>
      </c>
      <c r="C448" s="190"/>
      <c r="D448" s="190"/>
      <c r="E448" s="190"/>
      <c r="F448" s="190"/>
      <c r="G448" s="190"/>
      <c r="H448" s="190"/>
      <c r="I448" s="190"/>
      <c r="J448" s="190"/>
      <c r="K448" s="239"/>
    </row>
    <row r="449" spans="1:41" ht="15.75" thickBot="1">
      <c r="B449" s="68"/>
      <c r="K449" s="69"/>
    </row>
    <row r="450" spans="1:41" ht="105">
      <c r="B450" s="139" t="s">
        <v>25</v>
      </c>
      <c r="C450" s="137" t="s">
        <v>31</v>
      </c>
      <c r="D450" s="140" t="s">
        <v>12</v>
      </c>
      <c r="E450" s="140" t="s">
        <v>26</v>
      </c>
      <c r="F450" s="137" t="s">
        <v>27</v>
      </c>
      <c r="G450" s="137" t="s">
        <v>123</v>
      </c>
      <c r="H450" s="137" t="s">
        <v>202</v>
      </c>
      <c r="I450" s="137" t="s">
        <v>41</v>
      </c>
      <c r="J450" s="137" t="s">
        <v>42</v>
      </c>
      <c r="K450" s="141" t="s">
        <v>204</v>
      </c>
    </row>
    <row r="451" spans="1:41">
      <c r="B451" s="28" t="s">
        <v>29</v>
      </c>
      <c r="C451" s="21">
        <v>40939</v>
      </c>
      <c r="D451" s="108" t="s">
        <v>48</v>
      </c>
      <c r="E451" s="16" t="s">
        <v>34</v>
      </c>
      <c r="F451" s="49">
        <v>26981.74</v>
      </c>
      <c r="G451" s="45">
        <f>F451/(1+$K$455)</f>
        <v>15879.08427495292</v>
      </c>
      <c r="H451" s="16">
        <v>220</v>
      </c>
      <c r="I451" s="77">
        <f>G451/H451</f>
        <v>72.17765579524054</v>
      </c>
      <c r="J451" s="85">
        <v>44</v>
      </c>
      <c r="K451" s="104">
        <f t="shared" ref="K451:K453" si="68">I451*J451*5</f>
        <v>15879.084274952918</v>
      </c>
    </row>
    <row r="452" spans="1:41">
      <c r="B452" s="28" t="s">
        <v>30</v>
      </c>
      <c r="C452" s="21">
        <v>40807</v>
      </c>
      <c r="D452" s="53" t="s">
        <v>83</v>
      </c>
      <c r="E452" s="16" t="s">
        <v>34</v>
      </c>
      <c r="F452" s="49">
        <v>4025.23</v>
      </c>
      <c r="G452" s="45">
        <f>F452/(1+$K$455)</f>
        <v>2368.8971280602636</v>
      </c>
      <c r="H452" s="16">
        <v>220</v>
      </c>
      <c r="I452" s="77">
        <f t="shared" ref="I452:I453" si="69">G452/H452</f>
        <v>10.767714218455744</v>
      </c>
      <c r="J452" s="85">
        <v>44</v>
      </c>
      <c r="K452" s="104">
        <f t="shared" si="68"/>
        <v>2368.8971280602636</v>
      </c>
    </row>
    <row r="453" spans="1:41">
      <c r="B453" s="28" t="s">
        <v>36</v>
      </c>
      <c r="C453" s="21">
        <v>40931</v>
      </c>
      <c r="D453" s="89" t="s">
        <v>50</v>
      </c>
      <c r="E453" s="16" t="s">
        <v>34</v>
      </c>
      <c r="F453" s="49">
        <v>6492.93</v>
      </c>
      <c r="G453" s="45">
        <f>F453/(1+$K$455)</f>
        <v>3821.1687853107346</v>
      </c>
      <c r="H453" s="16">
        <v>220</v>
      </c>
      <c r="I453" s="77">
        <f t="shared" si="69"/>
        <v>17.368949024139702</v>
      </c>
      <c r="J453" s="85">
        <v>44</v>
      </c>
      <c r="K453" s="104">
        <f t="shared" si="68"/>
        <v>3821.1687853107342</v>
      </c>
    </row>
    <row r="454" spans="1:41">
      <c r="B454" s="28"/>
      <c r="C454" s="21"/>
      <c r="D454" s="53"/>
      <c r="E454" s="53"/>
      <c r="F454" s="16"/>
      <c r="G454" s="49"/>
      <c r="H454" s="45"/>
      <c r="I454" s="16"/>
      <c r="J454" s="82"/>
      <c r="K454" s="54"/>
    </row>
    <row r="455" spans="1:41">
      <c r="B455" s="28"/>
      <c r="C455" s="21"/>
      <c r="D455" s="53"/>
      <c r="E455" s="53"/>
      <c r="F455" s="16"/>
      <c r="G455" s="49"/>
      <c r="H455" s="191" t="s">
        <v>77</v>
      </c>
      <c r="I455" s="192"/>
      <c r="J455" s="83"/>
      <c r="K455" s="240">
        <f>'Cálculo do fator "K"'!$F$23</f>
        <v>0.69920000000000004</v>
      </c>
    </row>
    <row r="456" spans="1:41" ht="15.75" thickBot="1">
      <c r="B456" s="29"/>
      <c r="C456" s="51"/>
      <c r="D456" s="76"/>
      <c r="E456" s="76"/>
      <c r="F456" s="78"/>
      <c r="G456" s="52"/>
      <c r="H456" s="193"/>
      <c r="I456" s="194"/>
      <c r="J456" s="84"/>
      <c r="K456" s="241"/>
    </row>
    <row r="458" spans="1:41" s="113" customFormat="1" ht="10.5" customHeight="1">
      <c r="A458"/>
      <c r="B458" s="133"/>
      <c r="C458" s="133"/>
      <c r="D458" s="133"/>
      <c r="E458" s="133"/>
      <c r="F458" s="133"/>
      <c r="G458" s="133"/>
      <c r="H458" s="133"/>
      <c r="I458" s="134"/>
      <c r="J458" s="134"/>
      <c r="K458" s="133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</row>
    <row r="459" spans="1:41" ht="15.75" thickBot="1"/>
    <row r="460" spans="1:41" ht="15.75">
      <c r="B460" s="208" t="s">
        <v>259</v>
      </c>
      <c r="C460" s="209"/>
      <c r="D460" s="209"/>
      <c r="E460" s="209"/>
      <c r="F460" s="209"/>
      <c r="G460" s="209"/>
      <c r="H460" s="209"/>
      <c r="I460" s="209"/>
      <c r="J460" s="209"/>
      <c r="K460" s="280"/>
    </row>
    <row r="461" spans="1:41" ht="15.75" thickBot="1">
      <c r="B461" s="204" t="s">
        <v>76</v>
      </c>
      <c r="C461" s="205"/>
      <c r="D461" s="205"/>
      <c r="E461" s="205"/>
      <c r="F461" s="205"/>
      <c r="G461" s="205"/>
      <c r="H461" s="205"/>
      <c r="I461" s="205"/>
      <c r="J461" s="205"/>
      <c r="K461" s="236"/>
    </row>
    <row r="462" spans="1:41" ht="15.75" thickBot="1">
      <c r="B462" s="35"/>
      <c r="C462" s="36"/>
      <c r="D462" s="36"/>
      <c r="E462" s="36"/>
      <c r="F462" s="36"/>
      <c r="G462" s="36"/>
      <c r="H462" s="36"/>
      <c r="I462" s="36"/>
      <c r="J462" s="36"/>
      <c r="K462" s="37"/>
    </row>
    <row r="463" spans="1:41" ht="15.75" thickBot="1">
      <c r="B463" s="195" t="s">
        <v>17</v>
      </c>
      <c r="C463" s="196"/>
      <c r="D463" s="206" t="s">
        <v>66</v>
      </c>
      <c r="E463" s="206"/>
      <c r="F463" s="206"/>
      <c r="G463" s="206"/>
      <c r="H463" s="206"/>
      <c r="I463" s="206"/>
      <c r="J463" s="258"/>
      <c r="K463" s="259"/>
    </row>
    <row r="464" spans="1:41" ht="15.75" thickBot="1">
      <c r="B464" s="13"/>
      <c r="C464" s="10"/>
      <c r="D464" s="10"/>
      <c r="E464" s="10"/>
      <c r="F464" s="10"/>
      <c r="G464" s="10"/>
      <c r="H464" s="10"/>
      <c r="I464" s="34"/>
      <c r="J464" s="34"/>
      <c r="K464" s="12"/>
    </row>
    <row r="465" spans="2:11" ht="30">
      <c r="B465" s="201" t="s">
        <v>23</v>
      </c>
      <c r="C465" s="202"/>
      <c r="D465" s="137" t="s">
        <v>6</v>
      </c>
      <c r="E465" s="137" t="s">
        <v>38</v>
      </c>
      <c r="F465" s="137" t="s">
        <v>125</v>
      </c>
      <c r="G465" s="137" t="s">
        <v>111</v>
      </c>
      <c r="H465" s="137" t="s">
        <v>117</v>
      </c>
      <c r="I465" s="137" t="s">
        <v>15</v>
      </c>
      <c r="J465" s="260" t="s">
        <v>124</v>
      </c>
      <c r="K465" s="261"/>
    </row>
    <row r="466" spans="2:11">
      <c r="B466" s="46" t="s">
        <v>8</v>
      </c>
      <c r="C466" s="21">
        <f t="shared" ref="C466:D466" si="70">C495</f>
        <v>40939</v>
      </c>
      <c r="D466" s="108" t="str">
        <f t="shared" si="70"/>
        <v>Engenheiro Eletricista (44 horas)</v>
      </c>
      <c r="E466" s="70" t="s">
        <v>34</v>
      </c>
      <c r="F466" s="101">
        <f>'Quantitativo de MDO'!E106</f>
        <v>5.0000000000000002E-5</v>
      </c>
      <c r="G466" s="45">
        <f>K495</f>
        <v>15879.084274952918</v>
      </c>
      <c r="H466" s="45">
        <f>F466*G466</f>
        <v>0.79395421374764596</v>
      </c>
      <c r="I466" s="81">
        <f>'Cálculo do fator "K"'!$M$23</f>
        <v>2.1865000000000001</v>
      </c>
      <c r="J466" s="255">
        <f>H466*I466</f>
        <v>1.735980888359228</v>
      </c>
      <c r="K466" s="256"/>
    </row>
    <row r="467" spans="2:11">
      <c r="B467" s="46" t="s">
        <v>9</v>
      </c>
      <c r="C467" s="21">
        <f t="shared" ref="C467:D467" si="71">C496</f>
        <v>40807</v>
      </c>
      <c r="D467" s="53" t="str">
        <f t="shared" si="71"/>
        <v>Desenhista Projetista (44 horas)</v>
      </c>
      <c r="E467" s="70" t="s">
        <v>34</v>
      </c>
      <c r="F467" s="101">
        <f>'Quantitativo de MDO'!E107</f>
        <v>2.5000000000000001E-5</v>
      </c>
      <c r="G467" s="45">
        <f>K496</f>
        <v>2368.8971280602636</v>
      </c>
      <c r="H467" s="45">
        <f t="shared" ref="H467:H468" si="72">F467*G467</f>
        <v>5.9222428201506597E-2</v>
      </c>
      <c r="I467" s="81">
        <f t="shared" ref="I467:I468" si="73">I466</f>
        <v>2.1865000000000001</v>
      </c>
      <c r="J467" s="255">
        <f>H467*I467</f>
        <v>0.12948983926259419</v>
      </c>
      <c r="K467" s="256"/>
    </row>
    <row r="468" spans="2:11" ht="15.75" thickBot="1">
      <c r="B468" s="73" t="s">
        <v>10</v>
      </c>
      <c r="C468" s="51">
        <f t="shared" ref="C468:D468" si="74">C497</f>
        <v>40931</v>
      </c>
      <c r="D468" s="76" t="str">
        <f t="shared" si="74"/>
        <v>Auxiliar Técnico/Assistente de Engenharia (44 horas)</v>
      </c>
      <c r="E468" s="105" t="s">
        <v>34</v>
      </c>
      <c r="F468" s="106">
        <f>'Quantitativo de MDO'!E108</f>
        <v>1.2500000000000001E-5</v>
      </c>
      <c r="G468" s="75">
        <f>K497</f>
        <v>3821.1687853107342</v>
      </c>
      <c r="H468" s="75">
        <f t="shared" si="72"/>
        <v>4.7764609816384182E-2</v>
      </c>
      <c r="I468" s="99">
        <f t="shared" si="73"/>
        <v>2.1865000000000001</v>
      </c>
      <c r="J468" s="253">
        <f>H468*I468</f>
        <v>0.10443731936352402</v>
      </c>
      <c r="K468" s="254"/>
    </row>
    <row r="469" spans="2:11" ht="15.75" thickBot="1">
      <c r="B469" s="13"/>
      <c r="K469" s="69"/>
    </row>
    <row r="470" spans="2:11" ht="15.75" thickBot="1">
      <c r="B470" s="199" t="s">
        <v>21</v>
      </c>
      <c r="C470" s="200"/>
      <c r="D470" s="200"/>
      <c r="E470" s="200"/>
      <c r="F470" s="200"/>
      <c r="G470" s="200"/>
      <c r="H470" s="200"/>
      <c r="I470" s="200"/>
      <c r="J470" s="248">
        <f>SUM(J466:K468)</f>
        <v>1.9699080469853463</v>
      </c>
      <c r="K470" s="249"/>
    </row>
    <row r="471" spans="2:11" ht="15.75" thickBot="1">
      <c r="B471" s="20"/>
      <c r="C471" s="5"/>
      <c r="D471" s="5"/>
      <c r="E471" s="5"/>
      <c r="F471" s="5"/>
      <c r="G471" s="5"/>
      <c r="H471" s="5"/>
      <c r="I471" s="17"/>
      <c r="J471" s="17"/>
      <c r="K471" s="6"/>
    </row>
    <row r="472" spans="2:11" ht="15.75" thickBot="1">
      <c r="B472" s="195" t="s">
        <v>18</v>
      </c>
      <c r="C472" s="196"/>
      <c r="D472" s="203" t="s">
        <v>72</v>
      </c>
      <c r="E472" s="203"/>
      <c r="F472" s="203"/>
      <c r="G472" s="203"/>
      <c r="H472" s="203"/>
      <c r="I472" s="203"/>
      <c r="J472" s="197"/>
      <c r="K472" s="273"/>
    </row>
    <row r="473" spans="2:11" ht="15.75" thickBot="1">
      <c r="B473" s="13"/>
      <c r="C473" s="10"/>
      <c r="D473" s="10"/>
      <c r="E473" s="10"/>
      <c r="F473" s="10"/>
      <c r="G473" s="10"/>
      <c r="H473" s="10"/>
      <c r="I473" s="34"/>
      <c r="J473" s="34"/>
      <c r="K473" s="12"/>
    </row>
    <row r="474" spans="2:11" ht="30" customHeight="1">
      <c r="B474" s="201" t="s">
        <v>23</v>
      </c>
      <c r="C474" s="202"/>
      <c r="D474" s="137" t="s">
        <v>6</v>
      </c>
      <c r="E474" s="137" t="s">
        <v>38</v>
      </c>
      <c r="F474" s="137" t="s">
        <v>125</v>
      </c>
      <c r="G474" s="137" t="s">
        <v>115</v>
      </c>
      <c r="H474" s="137" t="s">
        <v>117</v>
      </c>
      <c r="I474" s="137" t="s">
        <v>56</v>
      </c>
      <c r="J474" s="260" t="s">
        <v>11</v>
      </c>
      <c r="K474" s="261"/>
    </row>
    <row r="475" spans="2:11">
      <c r="B475" s="46" t="s">
        <v>71</v>
      </c>
      <c r="C475" s="21" t="s">
        <v>81</v>
      </c>
      <c r="D475" s="48" t="s">
        <v>43</v>
      </c>
      <c r="E475" s="21" t="s">
        <v>26</v>
      </c>
      <c r="F475" s="81">
        <v>2.0000000000000001E-4</v>
      </c>
      <c r="G475" s="49">
        <v>96.62</v>
      </c>
      <c r="H475" s="49">
        <f>F475*G475</f>
        <v>1.9324000000000001E-2</v>
      </c>
      <c r="I475" s="81">
        <f>'Cálculo do fator "K"'!$M$24</f>
        <v>1.1986000000000001</v>
      </c>
      <c r="J475" s="255">
        <f>H475*I475</f>
        <v>2.3161746400000002E-2</v>
      </c>
      <c r="K475" s="256"/>
    </row>
    <row r="476" spans="2:11" ht="15.75" thickBot="1">
      <c r="B476" s="73"/>
      <c r="C476" s="51"/>
      <c r="D476" s="74"/>
      <c r="E476" s="74"/>
      <c r="F476" s="75"/>
      <c r="G476" s="75"/>
      <c r="H476" s="75"/>
      <c r="I476" s="47"/>
      <c r="J476" s="274"/>
      <c r="K476" s="275"/>
    </row>
    <row r="477" spans="2:11" ht="15.75" thickBot="1">
      <c r="B477" s="13"/>
      <c r="K477" s="69"/>
    </row>
    <row r="478" spans="2:11" ht="15.75" thickBot="1">
      <c r="B478" s="199" t="s">
        <v>20</v>
      </c>
      <c r="C478" s="200"/>
      <c r="D478" s="200"/>
      <c r="E478" s="200"/>
      <c r="F478" s="200"/>
      <c r="G478" s="200"/>
      <c r="H478" s="200"/>
      <c r="I478" s="200"/>
      <c r="J478" s="263">
        <f>SUM(J475:K476)</f>
        <v>2.3161746400000002E-2</v>
      </c>
      <c r="K478" s="264"/>
    </row>
    <row r="479" spans="2:11" ht="15.75" thickBot="1">
      <c r="B479" s="13"/>
      <c r="K479" s="69"/>
    </row>
    <row r="480" spans="2:11" ht="15.75" thickBot="1">
      <c r="B480" s="195" t="s">
        <v>19</v>
      </c>
      <c r="C480" s="196"/>
      <c r="D480" s="197" t="s">
        <v>40</v>
      </c>
      <c r="E480" s="198"/>
      <c r="F480" s="198"/>
      <c r="G480" s="198"/>
      <c r="H480" s="198"/>
      <c r="I480" s="198"/>
      <c r="J480" s="198"/>
      <c r="K480" s="265"/>
    </row>
    <row r="481" spans="2:11" ht="15.75" thickBot="1">
      <c r="B481" s="13"/>
      <c r="C481" s="10"/>
      <c r="D481" s="10"/>
      <c r="E481" s="10"/>
      <c r="F481" s="10"/>
      <c r="G481" s="10"/>
      <c r="H481" s="10"/>
      <c r="I481" s="34"/>
      <c r="J481" s="34"/>
      <c r="K481" s="12"/>
    </row>
    <row r="482" spans="2:11" ht="30">
      <c r="B482" s="139" t="s">
        <v>25</v>
      </c>
      <c r="C482" s="137" t="s">
        <v>24</v>
      </c>
      <c r="D482" s="137" t="s">
        <v>7</v>
      </c>
      <c r="E482" s="137" t="s">
        <v>38</v>
      </c>
      <c r="F482" s="137" t="s">
        <v>125</v>
      </c>
      <c r="G482" s="137" t="s">
        <v>115</v>
      </c>
      <c r="H482" s="137" t="s">
        <v>117</v>
      </c>
      <c r="I482" s="137" t="s">
        <v>56</v>
      </c>
      <c r="J482" s="266" t="s">
        <v>11</v>
      </c>
      <c r="K482" s="267"/>
    </row>
    <row r="483" spans="2:11">
      <c r="B483" s="28" t="s">
        <v>73</v>
      </c>
      <c r="C483" s="21" t="s">
        <v>45</v>
      </c>
      <c r="D483" s="48" t="s">
        <v>46</v>
      </c>
      <c r="E483" s="21" t="s">
        <v>26</v>
      </c>
      <c r="F483" s="132">
        <v>3.5E-4</v>
      </c>
      <c r="G483" s="49">
        <v>450</v>
      </c>
      <c r="H483" s="49">
        <f>F483*G483</f>
        <v>0.1575</v>
      </c>
      <c r="I483" s="81">
        <f>'Cálculo do fator "K"'!$M$24</f>
        <v>1.1986000000000001</v>
      </c>
      <c r="J483" s="268">
        <f>H483*I483</f>
        <v>0.18877950000000002</v>
      </c>
      <c r="K483" s="269"/>
    </row>
    <row r="484" spans="2:11" ht="15.75" thickBot="1">
      <c r="B484" s="29"/>
      <c r="C484" s="51"/>
      <c r="D484" s="50"/>
      <c r="E484" s="50"/>
      <c r="F484" s="51"/>
      <c r="G484" s="52"/>
      <c r="H484" s="52"/>
      <c r="I484" s="99"/>
      <c r="J484" s="246"/>
      <c r="K484" s="247"/>
    </row>
    <row r="485" spans="2:11" ht="15.75" thickBot="1">
      <c r="B485" s="68"/>
      <c r="H485" s="22"/>
      <c r="K485" s="19"/>
    </row>
    <row r="486" spans="2:11" ht="15.75" thickBot="1">
      <c r="B486" s="199" t="s">
        <v>22</v>
      </c>
      <c r="C486" s="200"/>
      <c r="D486" s="200"/>
      <c r="E486" s="200"/>
      <c r="F486" s="200"/>
      <c r="G486" s="200"/>
      <c r="H486" s="200"/>
      <c r="I486" s="200"/>
      <c r="J486" s="248">
        <f>SUM(J483:K484)</f>
        <v>0.18877950000000002</v>
      </c>
      <c r="K486" s="249"/>
    </row>
    <row r="487" spans="2:11" ht="15.75" thickBot="1">
      <c r="B487" s="71"/>
      <c r="C487" s="71"/>
      <c r="D487" s="71"/>
      <c r="E487" s="71"/>
      <c r="F487" s="71"/>
      <c r="G487" s="71"/>
      <c r="H487" s="71"/>
      <c r="I487" s="71"/>
      <c r="J487" s="71"/>
      <c r="K487" s="72"/>
    </row>
    <row r="488" spans="2:11">
      <c r="B488" s="55"/>
      <c r="C488" s="56"/>
      <c r="D488" s="56"/>
      <c r="E488" s="56"/>
      <c r="F488" s="56"/>
      <c r="G488" s="56"/>
      <c r="H488" s="56"/>
      <c r="I488" s="57"/>
      <c r="J488" s="57"/>
      <c r="K488" s="270">
        <f>SUM(J470+J478+J486)</f>
        <v>2.1818492933853464</v>
      </c>
    </row>
    <row r="489" spans="2:11">
      <c r="B489" s="38"/>
      <c r="C489" s="39"/>
      <c r="D489" s="207" t="s">
        <v>150</v>
      </c>
      <c r="E489" s="207"/>
      <c r="F489" s="207"/>
      <c r="G489" s="207"/>
      <c r="H489" s="207"/>
      <c r="I489" s="207"/>
      <c r="J489" s="257"/>
      <c r="K489" s="271"/>
    </row>
    <row r="490" spans="2:11" ht="15.75" thickBot="1">
      <c r="B490" s="42"/>
      <c r="C490" s="43"/>
      <c r="D490" s="43"/>
      <c r="E490" s="43"/>
      <c r="F490" s="43"/>
      <c r="G490" s="43"/>
      <c r="H490" s="43"/>
      <c r="I490" s="44"/>
      <c r="J490" s="44"/>
      <c r="K490" s="272"/>
    </row>
    <row r="491" spans="2:11" ht="15.75" thickBot="1">
      <c r="B491" s="68"/>
      <c r="K491" s="69"/>
    </row>
    <row r="492" spans="2:11" ht="15.75" thickBot="1">
      <c r="B492" s="189" t="s">
        <v>78</v>
      </c>
      <c r="C492" s="190"/>
      <c r="D492" s="190"/>
      <c r="E492" s="190"/>
      <c r="F492" s="190"/>
      <c r="G492" s="190"/>
      <c r="H492" s="190"/>
      <c r="I492" s="190"/>
      <c r="J492" s="190"/>
      <c r="K492" s="239"/>
    </row>
    <row r="493" spans="2:11" ht="15.75" thickBot="1">
      <c r="B493" s="68"/>
      <c r="K493" s="69"/>
    </row>
    <row r="494" spans="2:11" ht="105">
      <c r="B494" s="139" t="s">
        <v>25</v>
      </c>
      <c r="C494" s="137" t="s">
        <v>31</v>
      </c>
      <c r="D494" s="140" t="s">
        <v>12</v>
      </c>
      <c r="E494" s="140" t="s">
        <v>26</v>
      </c>
      <c r="F494" s="137" t="s">
        <v>168</v>
      </c>
      <c r="G494" s="137" t="s">
        <v>123</v>
      </c>
      <c r="H494" s="137" t="s">
        <v>202</v>
      </c>
      <c r="I494" s="137" t="s">
        <v>41</v>
      </c>
      <c r="J494" s="137" t="s">
        <v>42</v>
      </c>
      <c r="K494" s="141" t="s">
        <v>204</v>
      </c>
    </row>
    <row r="495" spans="2:11">
      <c r="B495" s="28" t="s">
        <v>29</v>
      </c>
      <c r="C495" s="21">
        <v>40939</v>
      </c>
      <c r="D495" s="108" t="s">
        <v>48</v>
      </c>
      <c r="E495" s="16" t="s">
        <v>34</v>
      </c>
      <c r="F495" s="49">
        <v>26981.74</v>
      </c>
      <c r="G495" s="45">
        <f>F495/(1+$K$499)</f>
        <v>15879.08427495292</v>
      </c>
      <c r="H495" s="16">
        <v>220</v>
      </c>
      <c r="I495" s="77">
        <f>G495/H495</f>
        <v>72.17765579524054</v>
      </c>
      <c r="J495" s="85">
        <v>44</v>
      </c>
      <c r="K495" s="104">
        <f t="shared" ref="K495:K497" si="75">I495*J495*5</f>
        <v>15879.084274952918</v>
      </c>
    </row>
    <row r="496" spans="2:11">
      <c r="B496" s="28" t="s">
        <v>30</v>
      </c>
      <c r="C496" s="21">
        <v>40807</v>
      </c>
      <c r="D496" s="53" t="s">
        <v>83</v>
      </c>
      <c r="E496" s="16" t="s">
        <v>34</v>
      </c>
      <c r="F496" s="49">
        <v>4025.23</v>
      </c>
      <c r="G496" s="45">
        <f>F496/(1+$K$499)</f>
        <v>2368.8971280602636</v>
      </c>
      <c r="H496" s="16">
        <v>220</v>
      </c>
      <c r="I496" s="77">
        <f t="shared" ref="I496:I497" si="76">G496/H496</f>
        <v>10.767714218455744</v>
      </c>
      <c r="J496" s="85">
        <v>44</v>
      </c>
      <c r="K496" s="104">
        <f t="shared" si="75"/>
        <v>2368.8971280602636</v>
      </c>
    </row>
    <row r="497" spans="1:41">
      <c r="B497" s="28" t="s">
        <v>36</v>
      </c>
      <c r="C497" s="21">
        <v>40931</v>
      </c>
      <c r="D497" s="89" t="s">
        <v>50</v>
      </c>
      <c r="E497" s="16" t="s">
        <v>34</v>
      </c>
      <c r="F497" s="49">
        <v>6492.93</v>
      </c>
      <c r="G497" s="45">
        <f>F497/(1+$K$499)</f>
        <v>3821.1687853107346</v>
      </c>
      <c r="H497" s="16">
        <v>220</v>
      </c>
      <c r="I497" s="77">
        <f t="shared" si="76"/>
        <v>17.368949024139702</v>
      </c>
      <c r="J497" s="85">
        <v>44</v>
      </c>
      <c r="K497" s="104">
        <f t="shared" si="75"/>
        <v>3821.1687853107342</v>
      </c>
    </row>
    <row r="498" spans="1:41">
      <c r="B498" s="28"/>
      <c r="C498" s="21"/>
      <c r="D498" s="53"/>
      <c r="E498" s="53"/>
      <c r="F498" s="16"/>
      <c r="G498" s="49"/>
      <c r="H498" s="45"/>
      <c r="I498" s="16"/>
      <c r="J498" s="82"/>
      <c r="K498" s="54"/>
    </row>
    <row r="499" spans="1:41">
      <c r="B499" s="28"/>
      <c r="C499" s="21"/>
      <c r="D499" s="53"/>
      <c r="E499" s="53"/>
      <c r="F499" s="16"/>
      <c r="G499" s="49"/>
      <c r="H499" s="191" t="s">
        <v>77</v>
      </c>
      <c r="I499" s="192"/>
      <c r="J499" s="83"/>
      <c r="K499" s="281">
        <f>'Cálculo do fator "K"'!$F$23</f>
        <v>0.69920000000000004</v>
      </c>
    </row>
    <row r="500" spans="1:41" ht="15.75" thickBot="1">
      <c r="B500" s="29"/>
      <c r="C500" s="51"/>
      <c r="D500" s="76"/>
      <c r="E500" s="76"/>
      <c r="F500" s="78"/>
      <c r="G500" s="52"/>
      <c r="H500" s="193"/>
      <c r="I500" s="194"/>
      <c r="J500" s="84"/>
      <c r="K500" s="282"/>
    </row>
    <row r="502" spans="1:41" s="113" customFormat="1" ht="8.25" customHeight="1">
      <c r="A502"/>
      <c r="B502" s="133"/>
      <c r="C502" s="133"/>
      <c r="D502" s="133"/>
      <c r="E502" s="133"/>
      <c r="F502" s="133"/>
      <c r="G502" s="133"/>
      <c r="H502" s="133"/>
      <c r="I502" s="134"/>
      <c r="J502" s="134"/>
      <c r="K502" s="133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</row>
    <row r="503" spans="1:41" ht="15.75" thickBot="1"/>
    <row r="504" spans="1:41" ht="15.75">
      <c r="B504" s="208" t="s">
        <v>260</v>
      </c>
      <c r="C504" s="209"/>
      <c r="D504" s="209"/>
      <c r="E504" s="209"/>
      <c r="F504" s="209"/>
      <c r="G504" s="209"/>
      <c r="H504" s="209"/>
      <c r="I504" s="209"/>
      <c r="J504" s="209"/>
      <c r="K504" s="280"/>
    </row>
    <row r="505" spans="1:41" ht="15.75" thickBot="1">
      <c r="B505" s="204" t="s">
        <v>76</v>
      </c>
      <c r="C505" s="205"/>
      <c r="D505" s="205"/>
      <c r="E505" s="205"/>
      <c r="F505" s="205"/>
      <c r="G505" s="205"/>
      <c r="H505" s="205"/>
      <c r="I505" s="205"/>
      <c r="J505" s="205"/>
      <c r="K505" s="236"/>
    </row>
    <row r="506" spans="1:41" ht="15.75" thickBot="1">
      <c r="B506" s="35"/>
      <c r="C506" s="36"/>
      <c r="D506" s="36"/>
      <c r="E506" s="36"/>
      <c r="F506" s="36"/>
      <c r="G506" s="36"/>
      <c r="H506" s="36"/>
      <c r="I506" s="36"/>
      <c r="J506" s="36"/>
      <c r="K506" s="37"/>
    </row>
    <row r="507" spans="1:41" ht="15.75" thickBot="1">
      <c r="B507" s="195" t="s">
        <v>17</v>
      </c>
      <c r="C507" s="196"/>
      <c r="D507" s="206" t="s">
        <v>66</v>
      </c>
      <c r="E507" s="206"/>
      <c r="F507" s="206"/>
      <c r="G507" s="206"/>
      <c r="H507" s="206"/>
      <c r="I507" s="206"/>
      <c r="J507" s="258"/>
      <c r="K507" s="259"/>
    </row>
    <row r="508" spans="1:41" ht="15.75" thickBot="1">
      <c r="B508" s="13"/>
      <c r="C508" s="10"/>
      <c r="D508" s="10"/>
      <c r="E508" s="10"/>
      <c r="F508" s="10"/>
      <c r="G508" s="10"/>
      <c r="H508" s="10"/>
      <c r="I508" s="34"/>
      <c r="J508" s="34"/>
      <c r="K508" s="12"/>
    </row>
    <row r="509" spans="1:41" ht="30">
      <c r="B509" s="201" t="s">
        <v>23</v>
      </c>
      <c r="C509" s="202"/>
      <c r="D509" s="137" t="s">
        <v>6</v>
      </c>
      <c r="E509" s="137" t="s">
        <v>38</v>
      </c>
      <c r="F509" s="137" t="s">
        <v>125</v>
      </c>
      <c r="G509" s="137" t="s">
        <v>111</v>
      </c>
      <c r="H509" s="137" t="s">
        <v>117</v>
      </c>
      <c r="I509" s="137" t="s">
        <v>15</v>
      </c>
      <c r="J509" s="260" t="s">
        <v>124</v>
      </c>
      <c r="K509" s="261"/>
    </row>
    <row r="510" spans="1:41">
      <c r="B510" s="46" t="s">
        <v>8</v>
      </c>
      <c r="C510" s="21">
        <f t="shared" ref="C510:D510" si="77">C537</f>
        <v>40938</v>
      </c>
      <c r="D510" s="108" t="str">
        <f t="shared" si="77"/>
        <v>Engenheiro Civil Senior (44 horas)</v>
      </c>
      <c r="E510" s="70" t="s">
        <v>34</v>
      </c>
      <c r="F510" s="101">
        <f>'Quantitativo de MDO'!E115</f>
        <v>1E-4</v>
      </c>
      <c r="G510" s="45">
        <f>K537</f>
        <v>17582.550612052732</v>
      </c>
      <c r="H510" s="45">
        <f>F510*G510</f>
        <v>1.7582550612052732</v>
      </c>
      <c r="I510" s="81">
        <f>'Cálculo do fator "K"'!$M$23</f>
        <v>2.1865000000000001</v>
      </c>
      <c r="J510" s="255">
        <f>H510*I510</f>
        <v>3.8444246913253299</v>
      </c>
      <c r="K510" s="256"/>
    </row>
    <row r="511" spans="1:41">
      <c r="B511" s="46" t="s">
        <v>9</v>
      </c>
      <c r="C511" s="21">
        <f t="shared" ref="C511:D511" si="78">C538</f>
        <v>40807</v>
      </c>
      <c r="D511" s="53" t="str">
        <f t="shared" si="78"/>
        <v>Desenhista Projetista (44 horas)</v>
      </c>
      <c r="E511" s="70" t="s">
        <v>34</v>
      </c>
      <c r="F511" s="101">
        <f>'Quantitativo de MDO'!E116</f>
        <v>5.0000000000000002E-5</v>
      </c>
      <c r="G511" s="45">
        <f>K538</f>
        <v>2368.8971280602636</v>
      </c>
      <c r="H511" s="45">
        <f t="shared" ref="H511:H512" si="79">F511*G511</f>
        <v>0.11844485640301319</v>
      </c>
      <c r="I511" s="81">
        <f t="shared" ref="I511:I512" si="80">I510</f>
        <v>2.1865000000000001</v>
      </c>
      <c r="J511" s="255">
        <f>H511*I511</f>
        <v>0.25897967852518838</v>
      </c>
      <c r="K511" s="256"/>
    </row>
    <row r="512" spans="1:41" ht="15.75" thickBot="1">
      <c r="B512" s="73" t="s">
        <v>10</v>
      </c>
      <c r="C512" s="51">
        <f t="shared" ref="C512:D512" si="81">C539</f>
        <v>40931</v>
      </c>
      <c r="D512" s="76" t="str">
        <f t="shared" si="81"/>
        <v>Auxiliar Técnico/Assistente de Engenharia (44 horas)</v>
      </c>
      <c r="E512" s="105" t="s">
        <v>34</v>
      </c>
      <c r="F512" s="106">
        <f>'Quantitativo de MDO'!E117</f>
        <v>2.5000000000000001E-5</v>
      </c>
      <c r="G512" s="75">
        <f>K539</f>
        <v>3821.1687853107342</v>
      </c>
      <c r="H512" s="75">
        <f t="shared" si="79"/>
        <v>9.5529219632768364E-2</v>
      </c>
      <c r="I512" s="99">
        <f t="shared" si="80"/>
        <v>2.1865000000000001</v>
      </c>
      <c r="J512" s="253">
        <f>H512*I512</f>
        <v>0.20887463872704803</v>
      </c>
      <c r="K512" s="254"/>
    </row>
    <row r="513" spans="2:11" ht="15.75" thickBot="1">
      <c r="B513" s="13"/>
      <c r="K513" s="69"/>
    </row>
    <row r="514" spans="2:11" ht="15.75" thickBot="1">
      <c r="B514" s="199" t="s">
        <v>21</v>
      </c>
      <c r="C514" s="200"/>
      <c r="D514" s="200"/>
      <c r="E514" s="200"/>
      <c r="F514" s="200"/>
      <c r="G514" s="200"/>
      <c r="H514" s="200"/>
      <c r="I514" s="200"/>
      <c r="J514" s="248">
        <f>SUM(J510:K512)</f>
        <v>4.3122790085775664</v>
      </c>
      <c r="K514" s="249"/>
    </row>
    <row r="515" spans="2:11" ht="15.75" thickBot="1">
      <c r="B515" s="20"/>
      <c r="C515" s="5"/>
      <c r="D515" s="5"/>
      <c r="E515" s="5"/>
      <c r="F515" s="5"/>
      <c r="G515" s="5"/>
      <c r="H515" s="5"/>
      <c r="I515" s="17"/>
      <c r="J515" s="17"/>
      <c r="K515" s="6"/>
    </row>
    <row r="516" spans="2:11" ht="30">
      <c r="B516" s="201" t="s">
        <v>23</v>
      </c>
      <c r="C516" s="202"/>
      <c r="D516" s="137" t="s">
        <v>6</v>
      </c>
      <c r="E516" s="137" t="s">
        <v>38</v>
      </c>
      <c r="F516" s="137" t="s">
        <v>125</v>
      </c>
      <c r="G516" s="137" t="s">
        <v>115</v>
      </c>
      <c r="H516" s="137" t="s">
        <v>117</v>
      </c>
      <c r="I516" s="137" t="s">
        <v>56</v>
      </c>
      <c r="J516" s="260" t="s">
        <v>11</v>
      </c>
      <c r="K516" s="261"/>
    </row>
    <row r="517" spans="2:11">
      <c r="B517" s="46" t="s">
        <v>71</v>
      </c>
      <c r="C517" s="21" t="s">
        <v>81</v>
      </c>
      <c r="D517" s="48" t="s">
        <v>43</v>
      </c>
      <c r="E517" s="21" t="s">
        <v>26</v>
      </c>
      <c r="F517" s="81">
        <v>2.0000000000000001E-4</v>
      </c>
      <c r="G517" s="49">
        <v>96.62</v>
      </c>
      <c r="H517" s="49">
        <f>F517*G517</f>
        <v>1.9324000000000001E-2</v>
      </c>
      <c r="I517" s="81">
        <f>'Cálculo do fator "K"'!$M$24</f>
        <v>1.1986000000000001</v>
      </c>
      <c r="J517" s="255">
        <f>H517*I517</f>
        <v>2.3161746400000002E-2</v>
      </c>
      <c r="K517" s="256"/>
    </row>
    <row r="518" spans="2:11" ht="15.75" thickBot="1">
      <c r="B518" s="73"/>
      <c r="C518" s="51"/>
      <c r="D518" s="74"/>
      <c r="E518" s="74"/>
      <c r="F518" s="75"/>
      <c r="G518" s="75"/>
      <c r="H518" s="75"/>
      <c r="I518" s="47"/>
      <c r="J518" s="274"/>
      <c r="K518" s="275"/>
    </row>
    <row r="519" spans="2:11" ht="15.75" thickBot="1">
      <c r="B519" s="13"/>
      <c r="K519" s="69"/>
    </row>
    <row r="520" spans="2:11" ht="15.75" thickBot="1">
      <c r="B520" s="199" t="s">
        <v>20</v>
      </c>
      <c r="C520" s="200"/>
      <c r="D520" s="200"/>
      <c r="E520" s="200"/>
      <c r="F520" s="200"/>
      <c r="G520" s="200"/>
      <c r="H520" s="200"/>
      <c r="I520" s="200"/>
      <c r="J520" s="263">
        <f>SUM(J517:K518)</f>
        <v>2.3161746400000002E-2</v>
      </c>
      <c r="K520" s="264"/>
    </row>
    <row r="521" spans="2:11" ht="15.75" thickBot="1">
      <c r="B521" s="13"/>
      <c r="K521" s="69"/>
    </row>
    <row r="522" spans="2:11" ht="15.75" thickBot="1">
      <c r="B522" s="195" t="s">
        <v>19</v>
      </c>
      <c r="C522" s="196"/>
      <c r="D522" s="197" t="s">
        <v>40</v>
      </c>
      <c r="E522" s="198"/>
      <c r="F522" s="198"/>
      <c r="G522" s="198"/>
      <c r="H522" s="198"/>
      <c r="I522" s="198"/>
      <c r="J522" s="198"/>
      <c r="K522" s="265"/>
    </row>
    <row r="523" spans="2:11" ht="15.75" thickBot="1">
      <c r="B523" s="13"/>
      <c r="C523" s="10"/>
      <c r="D523" s="10"/>
      <c r="E523" s="10"/>
      <c r="F523" s="10"/>
      <c r="G523" s="10"/>
      <c r="H523" s="10"/>
      <c r="I523" s="34"/>
      <c r="J523" s="34"/>
      <c r="K523" s="12"/>
    </row>
    <row r="524" spans="2:11" ht="30">
      <c r="B524" s="139" t="s">
        <v>25</v>
      </c>
      <c r="C524" s="137" t="s">
        <v>24</v>
      </c>
      <c r="D524" s="137" t="s">
        <v>7</v>
      </c>
      <c r="E524" s="137" t="s">
        <v>38</v>
      </c>
      <c r="F524" s="137" t="s">
        <v>125</v>
      </c>
      <c r="G524" s="137" t="s">
        <v>115</v>
      </c>
      <c r="H524" s="137" t="s">
        <v>117</v>
      </c>
      <c r="I524" s="137" t="s">
        <v>56</v>
      </c>
      <c r="J524" s="266" t="s">
        <v>11</v>
      </c>
      <c r="K524" s="267"/>
    </row>
    <row r="525" spans="2:11">
      <c r="B525" s="28" t="s">
        <v>73</v>
      </c>
      <c r="C525" s="21" t="s">
        <v>45</v>
      </c>
      <c r="D525" s="48" t="s">
        <v>46</v>
      </c>
      <c r="E525" s="21" t="s">
        <v>26</v>
      </c>
      <c r="F525" s="132">
        <v>3.5E-4</v>
      </c>
      <c r="G525" s="49">
        <v>450</v>
      </c>
      <c r="H525" s="49">
        <f>F525*G525</f>
        <v>0.1575</v>
      </c>
      <c r="I525" s="81">
        <f>'Cálculo do fator "K"'!$M$24</f>
        <v>1.1986000000000001</v>
      </c>
      <c r="J525" s="268">
        <f>H525*I525</f>
        <v>0.18877950000000002</v>
      </c>
      <c r="K525" s="269"/>
    </row>
    <row r="526" spans="2:11" ht="15.75" thickBot="1">
      <c r="B526" s="29"/>
      <c r="C526" s="51"/>
      <c r="D526" s="50"/>
      <c r="E526" s="50"/>
      <c r="F526" s="51"/>
      <c r="G526" s="52"/>
      <c r="H526" s="52"/>
      <c r="I526" s="99"/>
      <c r="J526" s="246"/>
      <c r="K526" s="247"/>
    </row>
    <row r="527" spans="2:11" ht="15.75" thickBot="1">
      <c r="B527" s="68"/>
      <c r="H527" s="22"/>
      <c r="K527" s="19"/>
    </row>
    <row r="528" spans="2:11" ht="15.75" thickBot="1">
      <c r="B528" s="199" t="s">
        <v>22</v>
      </c>
      <c r="C528" s="200"/>
      <c r="D528" s="200"/>
      <c r="E528" s="200"/>
      <c r="F528" s="200"/>
      <c r="G528" s="200"/>
      <c r="H528" s="200"/>
      <c r="I528" s="200"/>
      <c r="J528" s="248">
        <f>J525</f>
        <v>0.18877950000000002</v>
      </c>
      <c r="K528" s="249"/>
    </row>
    <row r="529" spans="1:41" ht="15.75" thickBot="1">
      <c r="B529" s="71"/>
      <c r="C529" s="71"/>
      <c r="D529" s="71"/>
      <c r="E529" s="71"/>
      <c r="F529" s="71"/>
      <c r="G529" s="71"/>
      <c r="H529" s="71"/>
      <c r="I529" s="71"/>
      <c r="J529" s="71"/>
      <c r="K529" s="72"/>
    </row>
    <row r="530" spans="1:41">
      <c r="B530" s="55"/>
      <c r="C530" s="56"/>
      <c r="D530" s="56"/>
      <c r="E530" s="56"/>
      <c r="F530" s="56"/>
      <c r="G530" s="56"/>
      <c r="H530" s="56"/>
      <c r="I530" s="57"/>
      <c r="J530" s="57"/>
      <c r="K530" s="270">
        <f>SUM(J514+J522+J528)</f>
        <v>4.5010585085775663</v>
      </c>
    </row>
    <row r="531" spans="1:41">
      <c r="B531" s="38"/>
      <c r="C531" s="39"/>
      <c r="D531" s="207" t="s">
        <v>150</v>
      </c>
      <c r="E531" s="207"/>
      <c r="F531" s="207"/>
      <c r="G531" s="207"/>
      <c r="H531" s="207"/>
      <c r="I531" s="207"/>
      <c r="J531" s="257"/>
      <c r="K531" s="271"/>
    </row>
    <row r="532" spans="1:41" ht="15.75" thickBot="1">
      <c r="B532" s="42"/>
      <c r="C532" s="43"/>
      <c r="D532" s="43"/>
      <c r="E532" s="43"/>
      <c r="F532" s="43"/>
      <c r="G532" s="43"/>
      <c r="H532" s="43"/>
      <c r="I532" s="44"/>
      <c r="J532" s="44"/>
      <c r="K532" s="272"/>
    </row>
    <row r="533" spans="1:41" ht="15.75" thickBot="1">
      <c r="B533" s="68"/>
      <c r="K533" s="69"/>
    </row>
    <row r="534" spans="1:41" ht="15.75" thickBot="1">
      <c r="B534" s="189" t="s">
        <v>78</v>
      </c>
      <c r="C534" s="190"/>
      <c r="D534" s="190"/>
      <c r="E534" s="190"/>
      <c r="F534" s="190"/>
      <c r="G534" s="190"/>
      <c r="H534" s="190"/>
      <c r="I534" s="190"/>
      <c r="J534" s="190"/>
      <c r="K534" s="239"/>
    </row>
    <row r="535" spans="1:41" ht="15.75" thickBot="1">
      <c r="B535" s="68"/>
      <c r="K535" s="69"/>
    </row>
    <row r="536" spans="1:41" ht="105">
      <c r="B536" s="139" t="s">
        <v>25</v>
      </c>
      <c r="C536" s="137" t="s">
        <v>31</v>
      </c>
      <c r="D536" s="140" t="s">
        <v>12</v>
      </c>
      <c r="E536" s="140" t="s">
        <v>26</v>
      </c>
      <c r="F536" s="137" t="s">
        <v>168</v>
      </c>
      <c r="G536" s="137" t="s">
        <v>123</v>
      </c>
      <c r="H536" s="137" t="s">
        <v>202</v>
      </c>
      <c r="I536" s="137" t="s">
        <v>41</v>
      </c>
      <c r="J536" s="137" t="s">
        <v>42</v>
      </c>
      <c r="K536" s="141" t="s">
        <v>204</v>
      </c>
    </row>
    <row r="537" spans="1:41">
      <c r="B537" s="28" t="s">
        <v>29</v>
      </c>
      <c r="C537" s="21">
        <v>40938</v>
      </c>
      <c r="D537" s="108" t="s">
        <v>103</v>
      </c>
      <c r="E537" s="16" t="s">
        <v>34</v>
      </c>
      <c r="F537" s="49">
        <v>29876.27</v>
      </c>
      <c r="G537" s="45">
        <f>F537/(1+$K$541)</f>
        <v>17582.550612052732</v>
      </c>
      <c r="H537" s="16">
        <v>220</v>
      </c>
      <c r="I537" s="77">
        <f>G537/H537</f>
        <v>79.920684600239696</v>
      </c>
      <c r="J537" s="85">
        <v>44</v>
      </c>
      <c r="K537" s="104">
        <f t="shared" ref="K537:K539" si="82">I537*J537*5</f>
        <v>17582.550612052732</v>
      </c>
    </row>
    <row r="538" spans="1:41">
      <c r="B538" s="28" t="s">
        <v>30</v>
      </c>
      <c r="C538" s="21">
        <v>40807</v>
      </c>
      <c r="D538" s="53" t="s">
        <v>83</v>
      </c>
      <c r="E538" s="16" t="s">
        <v>34</v>
      </c>
      <c r="F538" s="49">
        <v>4025.23</v>
      </c>
      <c r="G538" s="45">
        <f>F538/(1+$K$541)</f>
        <v>2368.8971280602636</v>
      </c>
      <c r="H538" s="16">
        <v>220</v>
      </c>
      <c r="I538" s="77">
        <f t="shared" ref="I538:I539" si="83">G538/H538</f>
        <v>10.767714218455744</v>
      </c>
      <c r="J538" s="85">
        <v>44</v>
      </c>
      <c r="K538" s="104">
        <f t="shared" si="82"/>
        <v>2368.8971280602636</v>
      </c>
    </row>
    <row r="539" spans="1:41">
      <c r="B539" s="28" t="s">
        <v>36</v>
      </c>
      <c r="C539" s="21">
        <v>40931</v>
      </c>
      <c r="D539" s="89" t="s">
        <v>50</v>
      </c>
      <c r="E539" s="16" t="s">
        <v>34</v>
      </c>
      <c r="F539" s="49">
        <v>6492.93</v>
      </c>
      <c r="G539" s="45">
        <f>F539/(1+$K$541)</f>
        <v>3821.1687853107346</v>
      </c>
      <c r="H539" s="16">
        <v>220</v>
      </c>
      <c r="I539" s="77">
        <f t="shared" si="83"/>
        <v>17.368949024139702</v>
      </c>
      <c r="J539" s="85">
        <v>44</v>
      </c>
      <c r="K539" s="104">
        <f t="shared" si="82"/>
        <v>3821.1687853107342</v>
      </c>
    </row>
    <row r="540" spans="1:41">
      <c r="B540" s="28"/>
      <c r="C540" s="21"/>
      <c r="D540" s="53"/>
      <c r="E540" s="53"/>
      <c r="F540" s="16"/>
      <c r="G540" s="49"/>
      <c r="H540" s="45"/>
      <c r="I540" s="16"/>
      <c r="J540" s="82"/>
      <c r="K540" s="54"/>
    </row>
    <row r="541" spans="1:41">
      <c r="B541" s="28"/>
      <c r="C541" s="21"/>
      <c r="D541" s="53"/>
      <c r="E541" s="53"/>
      <c r="F541" s="16"/>
      <c r="G541" s="49"/>
      <c r="H541" s="191" t="s">
        <v>77</v>
      </c>
      <c r="I541" s="192"/>
      <c r="J541" s="83"/>
      <c r="K541" s="281">
        <f>'Cálculo do fator "K"'!$F$23</f>
        <v>0.69920000000000004</v>
      </c>
    </row>
    <row r="542" spans="1:41" ht="15.75" thickBot="1">
      <c r="B542" s="29"/>
      <c r="C542" s="51"/>
      <c r="D542" s="76"/>
      <c r="E542" s="76"/>
      <c r="F542" s="78"/>
      <c r="G542" s="52"/>
      <c r="H542" s="193"/>
      <c r="I542" s="194"/>
      <c r="J542" s="84"/>
      <c r="K542" s="282"/>
    </row>
    <row r="544" spans="1:41" s="113" customFormat="1" ht="7.5" customHeight="1">
      <c r="A544"/>
      <c r="B544" s="133"/>
      <c r="C544" s="133"/>
      <c r="D544" s="133"/>
      <c r="E544" s="133"/>
      <c r="F544" s="133"/>
      <c r="G544" s="133"/>
      <c r="H544" s="133"/>
      <c r="I544" s="134"/>
      <c r="J544" s="134"/>
      <c r="K544" s="133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</row>
    <row r="545" spans="2:11" ht="15.75" thickBot="1"/>
    <row r="546" spans="2:11">
      <c r="B546" s="212" t="s">
        <v>261</v>
      </c>
      <c r="C546" s="213"/>
      <c r="D546" s="213"/>
      <c r="E546" s="213"/>
      <c r="F546" s="213"/>
      <c r="G546" s="213"/>
      <c r="H546" s="213"/>
      <c r="I546" s="213"/>
      <c r="J546" s="213"/>
      <c r="K546" s="283"/>
    </row>
    <row r="547" spans="2:11" ht="15.75" thickBot="1">
      <c r="B547" s="204" t="s">
        <v>76</v>
      </c>
      <c r="C547" s="205"/>
      <c r="D547" s="205"/>
      <c r="E547" s="205"/>
      <c r="F547" s="205"/>
      <c r="G547" s="205"/>
      <c r="H547" s="205"/>
      <c r="I547" s="205"/>
      <c r="J547" s="205"/>
      <c r="K547" s="236"/>
    </row>
    <row r="548" spans="2:11" ht="15.75" thickBot="1">
      <c r="B548" s="35"/>
      <c r="C548" s="36"/>
      <c r="D548" s="36"/>
      <c r="E548" s="36"/>
      <c r="F548" s="36"/>
      <c r="G548" s="36"/>
      <c r="H548" s="36"/>
      <c r="I548" s="36"/>
      <c r="J548" s="36"/>
      <c r="K548" s="37"/>
    </row>
    <row r="549" spans="2:11" ht="15.75" thickBot="1">
      <c r="B549" s="195" t="s">
        <v>17</v>
      </c>
      <c r="C549" s="196"/>
      <c r="D549" s="206" t="s">
        <v>66</v>
      </c>
      <c r="E549" s="206"/>
      <c r="F549" s="206"/>
      <c r="G549" s="206"/>
      <c r="H549" s="206"/>
      <c r="I549" s="206"/>
      <c r="J549" s="258"/>
      <c r="K549" s="259"/>
    </row>
    <row r="550" spans="2:11" ht="15.75" thickBot="1">
      <c r="B550" s="13"/>
      <c r="C550" s="10"/>
      <c r="D550" s="10"/>
      <c r="E550" s="10"/>
      <c r="F550" s="10"/>
      <c r="G550" s="10"/>
      <c r="H550" s="10"/>
      <c r="I550" s="34"/>
      <c r="J550" s="34"/>
      <c r="K550" s="12"/>
    </row>
    <row r="551" spans="2:11" ht="30">
      <c r="B551" s="201" t="s">
        <v>23</v>
      </c>
      <c r="C551" s="202"/>
      <c r="D551" s="137" t="s">
        <v>6</v>
      </c>
      <c r="E551" s="137" t="s">
        <v>38</v>
      </c>
      <c r="F551" s="137" t="s">
        <v>125</v>
      </c>
      <c r="G551" s="137" t="s">
        <v>111</v>
      </c>
      <c r="H551" s="137" t="s">
        <v>117</v>
      </c>
      <c r="I551" s="137" t="s">
        <v>15</v>
      </c>
      <c r="J551" s="260" t="s">
        <v>124</v>
      </c>
      <c r="K551" s="261"/>
    </row>
    <row r="552" spans="2:11">
      <c r="B552" s="46" t="s">
        <v>8</v>
      </c>
      <c r="C552" s="21">
        <f t="shared" ref="C552:D552" si="84">C581</f>
        <v>40938</v>
      </c>
      <c r="D552" s="108" t="str">
        <f t="shared" si="84"/>
        <v>Engenheiro Civil Senior (44 horas)</v>
      </c>
      <c r="E552" s="70" t="s">
        <v>34</v>
      </c>
      <c r="F552" s="101">
        <f>'Quantitativo de MDO'!E124</f>
        <v>8.25E-5</v>
      </c>
      <c r="G552" s="45">
        <f>K581</f>
        <v>17582.550612052732</v>
      </c>
      <c r="H552" s="45">
        <f>F552*G552</f>
        <v>1.4505604254943503</v>
      </c>
      <c r="I552" s="81">
        <f>'Cálculo do fator "K"'!$M$23</f>
        <v>2.1865000000000001</v>
      </c>
      <c r="J552" s="255">
        <f>H552*I552</f>
        <v>3.1716503703433969</v>
      </c>
      <c r="K552" s="256"/>
    </row>
    <row r="553" spans="2:11">
      <c r="B553" s="46" t="s">
        <v>9</v>
      </c>
      <c r="C553" s="21">
        <f t="shared" ref="C553:D553" si="85">C582</f>
        <v>40807</v>
      </c>
      <c r="D553" s="53" t="str">
        <f t="shared" si="85"/>
        <v>Desenhista Projetista (44 horas)</v>
      </c>
      <c r="E553" s="70" t="s">
        <v>34</v>
      </c>
      <c r="F553" s="101">
        <f>'Quantitativo de MDO'!E125</f>
        <v>4.125E-5</v>
      </c>
      <c r="G553" s="45">
        <f>K582</f>
        <v>2368.8971280602636</v>
      </c>
      <c r="H553" s="45">
        <f t="shared" ref="H553:H554" si="86">F553*G553</f>
        <v>9.771700653248587E-2</v>
      </c>
      <c r="I553" s="81">
        <f t="shared" ref="I553:I554" si="87">I552</f>
        <v>2.1865000000000001</v>
      </c>
      <c r="J553" s="255">
        <f>H553*I553</f>
        <v>0.21365823478328036</v>
      </c>
      <c r="K553" s="256"/>
    </row>
    <row r="554" spans="2:11" ht="15.75" thickBot="1">
      <c r="B554" s="73" t="s">
        <v>10</v>
      </c>
      <c r="C554" s="51">
        <f t="shared" ref="C554:D554" si="88">C583</f>
        <v>40931</v>
      </c>
      <c r="D554" s="76" t="str">
        <f t="shared" si="88"/>
        <v>Auxiliar Técnico/Assistente de Engenharia (44 horas)</v>
      </c>
      <c r="E554" s="105" t="s">
        <v>34</v>
      </c>
      <c r="F554" s="106">
        <f>'Quantitativo de MDO'!E126</f>
        <v>2.0625E-5</v>
      </c>
      <c r="G554" s="75">
        <f>K583</f>
        <v>3821.1687853107342</v>
      </c>
      <c r="H554" s="75">
        <f t="shared" si="86"/>
        <v>7.8811606197033895E-2</v>
      </c>
      <c r="I554" s="99">
        <f t="shared" si="87"/>
        <v>2.1865000000000001</v>
      </c>
      <c r="J554" s="253">
        <f>H554*I554</f>
        <v>0.17232157694981462</v>
      </c>
      <c r="K554" s="254"/>
    </row>
    <row r="555" spans="2:11" ht="15.75" thickBot="1">
      <c r="B555" s="13"/>
      <c r="K555" s="69"/>
    </row>
    <row r="556" spans="2:11" ht="15.75" thickBot="1">
      <c r="B556" s="199" t="s">
        <v>21</v>
      </c>
      <c r="C556" s="200"/>
      <c r="D556" s="200"/>
      <c r="E556" s="200"/>
      <c r="F556" s="200"/>
      <c r="G556" s="200"/>
      <c r="H556" s="200"/>
      <c r="I556" s="200"/>
      <c r="J556" s="263">
        <f>SUM(J552:K554)</f>
        <v>3.5576301820764922</v>
      </c>
      <c r="K556" s="264"/>
    </row>
    <row r="557" spans="2:11" ht="15.75" thickBot="1">
      <c r="B557" s="20"/>
      <c r="C557" s="5"/>
      <c r="D557" s="5"/>
      <c r="E557" s="5"/>
      <c r="F557" s="5"/>
      <c r="G557" s="5"/>
      <c r="H557" s="5"/>
      <c r="I557" s="17"/>
      <c r="J557" s="17"/>
      <c r="K557" s="6"/>
    </row>
    <row r="558" spans="2:11" ht="15.75" thickBot="1">
      <c r="B558" s="195" t="s">
        <v>18</v>
      </c>
      <c r="C558" s="196"/>
      <c r="D558" s="203" t="s">
        <v>72</v>
      </c>
      <c r="E558" s="203"/>
      <c r="F558" s="203"/>
      <c r="G558" s="203"/>
      <c r="H558" s="203"/>
      <c r="I558" s="203"/>
      <c r="J558" s="197"/>
      <c r="K558" s="273"/>
    </row>
    <row r="559" spans="2:11" ht="15.75" thickBot="1">
      <c r="B559" s="13"/>
      <c r="C559" s="10"/>
      <c r="D559" s="10"/>
      <c r="E559" s="10"/>
      <c r="F559" s="10"/>
      <c r="G559" s="10"/>
      <c r="H559" s="10"/>
      <c r="I559" s="34"/>
      <c r="J559" s="34"/>
      <c r="K559" s="12"/>
    </row>
    <row r="560" spans="2:11" ht="30">
      <c r="B560" s="201" t="s">
        <v>23</v>
      </c>
      <c r="C560" s="202"/>
      <c r="D560" s="137" t="s">
        <v>6</v>
      </c>
      <c r="E560" s="137" t="s">
        <v>38</v>
      </c>
      <c r="F560" s="137" t="s">
        <v>125</v>
      </c>
      <c r="G560" s="137" t="s">
        <v>115</v>
      </c>
      <c r="H560" s="137" t="s">
        <v>117</v>
      </c>
      <c r="I560" s="137" t="s">
        <v>56</v>
      </c>
      <c r="J560" s="260" t="s">
        <v>11</v>
      </c>
      <c r="K560" s="261"/>
    </row>
    <row r="561" spans="2:11">
      <c r="B561" s="46" t="s">
        <v>71</v>
      </c>
      <c r="C561" s="21" t="s">
        <v>81</v>
      </c>
      <c r="D561" s="48" t="s">
        <v>43</v>
      </c>
      <c r="E561" s="21" t="s">
        <v>26</v>
      </c>
      <c r="F561" s="81">
        <v>2.0000000000000001E-4</v>
      </c>
      <c r="G561" s="49">
        <v>96.62</v>
      </c>
      <c r="H561" s="49">
        <f>F561*G561</f>
        <v>1.9324000000000001E-2</v>
      </c>
      <c r="I561" s="81">
        <f>'Cálculo do fator "K"'!$M$24</f>
        <v>1.1986000000000001</v>
      </c>
      <c r="J561" s="255">
        <f>H561*I561</f>
        <v>2.3161746400000002E-2</v>
      </c>
      <c r="K561" s="256"/>
    </row>
    <row r="562" spans="2:11" ht="15.75" thickBot="1">
      <c r="B562" s="73"/>
      <c r="C562" s="51"/>
      <c r="D562" s="74"/>
      <c r="E562" s="74"/>
      <c r="F562" s="75"/>
      <c r="G562" s="75"/>
      <c r="H562" s="75"/>
      <c r="I562" s="47"/>
      <c r="J562" s="274"/>
      <c r="K562" s="275"/>
    </row>
    <row r="563" spans="2:11" ht="15.75" thickBot="1">
      <c r="B563" s="13"/>
      <c r="K563" s="69"/>
    </row>
    <row r="564" spans="2:11" ht="15.75" thickBot="1">
      <c r="B564" s="199" t="s">
        <v>20</v>
      </c>
      <c r="C564" s="200"/>
      <c r="D564" s="200"/>
      <c r="E564" s="200"/>
      <c r="F564" s="200"/>
      <c r="G564" s="200"/>
      <c r="H564" s="200"/>
      <c r="I564" s="200"/>
      <c r="J564" s="263">
        <f>SUM(J561:K562)</f>
        <v>2.3161746400000002E-2</v>
      </c>
      <c r="K564" s="264"/>
    </row>
    <row r="565" spans="2:11" ht="15.75" thickBot="1">
      <c r="B565" s="13"/>
      <c r="K565" s="69"/>
    </row>
    <row r="566" spans="2:11" ht="15.75" thickBot="1">
      <c r="B566" s="195" t="s">
        <v>19</v>
      </c>
      <c r="C566" s="196"/>
      <c r="D566" s="197" t="s">
        <v>40</v>
      </c>
      <c r="E566" s="198"/>
      <c r="F566" s="198"/>
      <c r="G566" s="198"/>
      <c r="H566" s="198"/>
      <c r="I566" s="198"/>
      <c r="J566" s="198"/>
      <c r="K566" s="265"/>
    </row>
    <row r="567" spans="2:11" ht="15.75" thickBot="1">
      <c r="B567" s="13"/>
      <c r="C567" s="10"/>
      <c r="D567" s="10"/>
      <c r="E567" s="10"/>
      <c r="F567" s="10"/>
      <c r="G567" s="10"/>
      <c r="H567" s="10"/>
      <c r="I567" s="34"/>
      <c r="J567" s="34"/>
      <c r="K567" s="12"/>
    </row>
    <row r="568" spans="2:11" ht="30">
      <c r="B568" s="139" t="s">
        <v>25</v>
      </c>
      <c r="C568" s="137" t="s">
        <v>24</v>
      </c>
      <c r="D568" s="137" t="s">
        <v>7</v>
      </c>
      <c r="E568" s="137" t="s">
        <v>38</v>
      </c>
      <c r="F568" s="137" t="s">
        <v>125</v>
      </c>
      <c r="G568" s="137" t="s">
        <v>115</v>
      </c>
      <c r="H568" s="137" t="s">
        <v>117</v>
      </c>
      <c r="I568" s="137" t="s">
        <v>56</v>
      </c>
      <c r="J568" s="266" t="s">
        <v>11</v>
      </c>
      <c r="K568" s="267"/>
    </row>
    <row r="569" spans="2:11">
      <c r="B569" s="28" t="s">
        <v>73</v>
      </c>
      <c r="C569" s="21" t="s">
        <v>45</v>
      </c>
      <c r="D569" s="48" t="s">
        <v>46</v>
      </c>
      <c r="E569" s="21" t="s">
        <v>26</v>
      </c>
      <c r="F569" s="132">
        <v>3.5E-4</v>
      </c>
      <c r="G569" s="49">
        <v>450</v>
      </c>
      <c r="H569" s="49">
        <f>F569*G569</f>
        <v>0.1575</v>
      </c>
      <c r="I569" s="81">
        <f>'Cálculo do fator "K"'!$M$24</f>
        <v>1.1986000000000001</v>
      </c>
      <c r="J569" s="268">
        <f>H569*I569</f>
        <v>0.18877950000000002</v>
      </c>
      <c r="K569" s="269"/>
    </row>
    <row r="570" spans="2:11" ht="15.75" thickBot="1">
      <c r="B570" s="29"/>
      <c r="C570" s="51"/>
      <c r="D570" s="50"/>
      <c r="E570" s="50"/>
      <c r="F570" s="51"/>
      <c r="G570" s="52"/>
      <c r="H570" s="52"/>
      <c r="I570" s="99"/>
      <c r="J570" s="246"/>
      <c r="K570" s="247"/>
    </row>
    <row r="571" spans="2:11" ht="15.75" thickBot="1">
      <c r="B571" s="68"/>
      <c r="H571" s="22"/>
      <c r="K571" s="19"/>
    </row>
    <row r="572" spans="2:11" ht="15.75" thickBot="1">
      <c r="B572" s="199" t="s">
        <v>22</v>
      </c>
      <c r="C572" s="200"/>
      <c r="D572" s="200"/>
      <c r="E572" s="200"/>
      <c r="F572" s="200"/>
      <c r="G572" s="200"/>
      <c r="H572" s="200"/>
      <c r="I572" s="200"/>
      <c r="J572" s="263">
        <f>J569</f>
        <v>0.18877950000000002</v>
      </c>
      <c r="K572" s="264"/>
    </row>
    <row r="573" spans="2:11" ht="15.75" thickBot="1">
      <c r="B573" s="71"/>
      <c r="C573" s="71"/>
      <c r="D573" s="71"/>
      <c r="E573" s="71"/>
      <c r="F573" s="71"/>
      <c r="G573" s="71"/>
      <c r="H573" s="71"/>
      <c r="I573" s="71"/>
      <c r="J573" s="71"/>
      <c r="K573" s="72"/>
    </row>
    <row r="574" spans="2:11">
      <c r="B574" s="55"/>
      <c r="C574" s="56"/>
      <c r="D574" s="56"/>
      <c r="E574" s="56"/>
      <c r="F574" s="56"/>
      <c r="G574" s="56"/>
      <c r="H574" s="56"/>
      <c r="I574" s="57"/>
      <c r="J574" s="57"/>
      <c r="K574" s="270">
        <f>SUM(J556+J564+J572)</f>
        <v>3.7695714284764921</v>
      </c>
    </row>
    <row r="575" spans="2:11">
      <c r="B575" s="38"/>
      <c r="C575" s="39"/>
      <c r="D575" s="207" t="s">
        <v>150</v>
      </c>
      <c r="E575" s="207"/>
      <c r="F575" s="207"/>
      <c r="G575" s="207"/>
      <c r="H575" s="207"/>
      <c r="I575" s="207"/>
      <c r="J575" s="257"/>
      <c r="K575" s="271"/>
    </row>
    <row r="576" spans="2:11" ht="15.75" thickBot="1">
      <c r="B576" s="42"/>
      <c r="C576" s="43"/>
      <c r="D576" s="43"/>
      <c r="E576" s="43"/>
      <c r="F576" s="43"/>
      <c r="G576" s="43"/>
      <c r="H576" s="43"/>
      <c r="I576" s="44"/>
      <c r="J576" s="44"/>
      <c r="K576" s="272"/>
    </row>
    <row r="577" spans="1:41" ht="15.75" thickBot="1">
      <c r="B577" s="68"/>
      <c r="K577" s="69"/>
    </row>
    <row r="578" spans="1:41" ht="15.75" thickBot="1">
      <c r="B578" s="189" t="s">
        <v>78</v>
      </c>
      <c r="C578" s="190"/>
      <c r="D578" s="190"/>
      <c r="E578" s="190"/>
      <c r="F578" s="190"/>
      <c r="G578" s="190"/>
      <c r="H578" s="190"/>
      <c r="I578" s="190"/>
      <c r="J578" s="190"/>
      <c r="K578" s="239"/>
    </row>
    <row r="579" spans="1:41" ht="15.75" thickBot="1">
      <c r="B579" s="68"/>
      <c r="K579" s="69"/>
    </row>
    <row r="580" spans="1:41" ht="105">
      <c r="B580" s="139" t="s">
        <v>25</v>
      </c>
      <c r="C580" s="137" t="s">
        <v>31</v>
      </c>
      <c r="D580" s="140" t="s">
        <v>12</v>
      </c>
      <c r="E580" s="140" t="s">
        <v>26</v>
      </c>
      <c r="F580" s="137" t="s">
        <v>27</v>
      </c>
      <c r="G580" s="137" t="s">
        <v>123</v>
      </c>
      <c r="H580" s="137" t="s">
        <v>202</v>
      </c>
      <c r="I580" s="137" t="s">
        <v>41</v>
      </c>
      <c r="J580" s="137" t="s">
        <v>42</v>
      </c>
      <c r="K580" s="141" t="s">
        <v>204</v>
      </c>
    </row>
    <row r="581" spans="1:41">
      <c r="B581" s="28" t="s">
        <v>29</v>
      </c>
      <c r="C581" s="21">
        <v>40938</v>
      </c>
      <c r="D581" s="108" t="s">
        <v>103</v>
      </c>
      <c r="E581" s="16" t="s">
        <v>34</v>
      </c>
      <c r="F581" s="49">
        <v>29876.27</v>
      </c>
      <c r="G581" s="45">
        <f>F581/(1+$K$585)</f>
        <v>17582.550612052732</v>
      </c>
      <c r="H581" s="16">
        <v>220</v>
      </c>
      <c r="I581" s="77">
        <f>G581/H581</f>
        <v>79.920684600239696</v>
      </c>
      <c r="J581" s="85">
        <v>44</v>
      </c>
      <c r="K581" s="104">
        <f t="shared" ref="K581:K583" si="89">I581*J581*5</f>
        <v>17582.550612052732</v>
      </c>
    </row>
    <row r="582" spans="1:41">
      <c r="B582" s="28" t="s">
        <v>30</v>
      </c>
      <c r="C582" s="21">
        <v>40807</v>
      </c>
      <c r="D582" s="53" t="s">
        <v>83</v>
      </c>
      <c r="E582" s="16" t="s">
        <v>34</v>
      </c>
      <c r="F582" s="49">
        <v>4025.23</v>
      </c>
      <c r="G582" s="45">
        <f>F582/(1+$K$585)</f>
        <v>2368.8971280602636</v>
      </c>
      <c r="H582" s="16">
        <v>220</v>
      </c>
      <c r="I582" s="77">
        <f t="shared" ref="I582:I583" si="90">G582/H582</f>
        <v>10.767714218455744</v>
      </c>
      <c r="J582" s="85">
        <v>44</v>
      </c>
      <c r="K582" s="104">
        <f t="shared" si="89"/>
        <v>2368.8971280602636</v>
      </c>
    </row>
    <row r="583" spans="1:41">
      <c r="B583" s="28" t="s">
        <v>36</v>
      </c>
      <c r="C583" s="21">
        <v>40931</v>
      </c>
      <c r="D583" s="89" t="s">
        <v>50</v>
      </c>
      <c r="E583" s="16" t="s">
        <v>34</v>
      </c>
      <c r="F583" s="49">
        <v>6492.93</v>
      </c>
      <c r="G583" s="45">
        <f>F583/(1+$K$585)</f>
        <v>3821.1687853107346</v>
      </c>
      <c r="H583" s="16">
        <v>220</v>
      </c>
      <c r="I583" s="77">
        <f t="shared" si="90"/>
        <v>17.368949024139702</v>
      </c>
      <c r="J583" s="85">
        <v>44</v>
      </c>
      <c r="K583" s="104">
        <f t="shared" si="89"/>
        <v>3821.1687853107342</v>
      </c>
    </row>
    <row r="584" spans="1:41">
      <c r="B584" s="28"/>
      <c r="C584" s="21"/>
      <c r="D584" s="53"/>
      <c r="E584" s="53"/>
      <c r="F584" s="16"/>
      <c r="G584" s="49"/>
      <c r="H584" s="45"/>
      <c r="I584" s="16"/>
      <c r="J584" s="82"/>
      <c r="K584" s="54"/>
    </row>
    <row r="585" spans="1:41">
      <c r="B585" s="28"/>
      <c r="C585" s="21"/>
      <c r="D585" s="53"/>
      <c r="E585" s="53"/>
      <c r="F585" s="16"/>
      <c r="G585" s="49"/>
      <c r="H585" s="191" t="s">
        <v>77</v>
      </c>
      <c r="I585" s="192"/>
      <c r="J585" s="83"/>
      <c r="K585" s="240">
        <f>'Cálculo do fator "K"'!$F$23</f>
        <v>0.69920000000000004</v>
      </c>
    </row>
    <row r="586" spans="1:41" ht="15.75" thickBot="1">
      <c r="B586" s="29"/>
      <c r="C586" s="51"/>
      <c r="D586" s="76"/>
      <c r="E586" s="76"/>
      <c r="F586" s="78"/>
      <c r="G586" s="52"/>
      <c r="H586" s="193"/>
      <c r="I586" s="194"/>
      <c r="J586" s="84"/>
      <c r="K586" s="241"/>
    </row>
    <row r="588" spans="1:41" s="113" customFormat="1" ht="8.25" customHeight="1">
      <c r="A588"/>
      <c r="B588" s="133"/>
      <c r="C588" s="133"/>
      <c r="D588" s="133"/>
      <c r="E588" s="133"/>
      <c r="F588" s="133"/>
      <c r="G588" s="133"/>
      <c r="H588" s="133"/>
      <c r="I588" s="134"/>
      <c r="J588" s="134"/>
      <c r="K588" s="133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</row>
    <row r="589" spans="1:41" ht="15.75" thickBot="1"/>
    <row r="590" spans="1:41" ht="33.950000000000003" customHeight="1">
      <c r="B590" s="208" t="s">
        <v>262</v>
      </c>
      <c r="C590" s="209"/>
      <c r="D590" s="209"/>
      <c r="E590" s="209"/>
      <c r="F590" s="209"/>
      <c r="G590" s="209"/>
      <c r="H590" s="209"/>
      <c r="I590" s="209"/>
      <c r="J590" s="209"/>
      <c r="K590" s="280"/>
    </row>
    <row r="591" spans="1:41" ht="15.75" thickBot="1">
      <c r="B591" s="204" t="s">
        <v>76</v>
      </c>
      <c r="C591" s="205"/>
      <c r="D591" s="205"/>
      <c r="E591" s="205"/>
      <c r="F591" s="205"/>
      <c r="G591" s="205"/>
      <c r="H591" s="205"/>
      <c r="I591" s="205"/>
      <c r="J591" s="205"/>
      <c r="K591" s="236"/>
    </row>
    <row r="592" spans="1:41" ht="15.75" thickBot="1">
      <c r="B592" s="35"/>
      <c r="C592" s="36"/>
      <c r="D592" s="36"/>
      <c r="E592" s="36"/>
      <c r="F592" s="36"/>
      <c r="G592" s="36"/>
      <c r="H592" s="36"/>
      <c r="I592" s="36"/>
      <c r="J592" s="36"/>
      <c r="K592" s="37"/>
    </row>
    <row r="593" spans="2:11" ht="15.75" thickBot="1">
      <c r="B593" s="195" t="s">
        <v>17</v>
      </c>
      <c r="C593" s="196"/>
      <c r="D593" s="206" t="s">
        <v>66</v>
      </c>
      <c r="E593" s="206"/>
      <c r="F593" s="206"/>
      <c r="G593" s="206"/>
      <c r="H593" s="206"/>
      <c r="I593" s="206"/>
      <c r="J593" s="258"/>
      <c r="K593" s="259"/>
    </row>
    <row r="594" spans="2:11" ht="15.75" thickBot="1">
      <c r="B594" s="13"/>
      <c r="C594" s="10"/>
      <c r="D594" s="10"/>
      <c r="E594" s="10"/>
      <c r="F594" s="10"/>
      <c r="G594" s="10"/>
      <c r="H594" s="10"/>
      <c r="I594" s="34"/>
      <c r="J594" s="34"/>
      <c r="K594" s="12"/>
    </row>
    <row r="595" spans="2:11" ht="30">
      <c r="B595" s="201" t="s">
        <v>23</v>
      </c>
      <c r="C595" s="202"/>
      <c r="D595" s="137" t="s">
        <v>6</v>
      </c>
      <c r="E595" s="137" t="s">
        <v>38</v>
      </c>
      <c r="F595" s="137" t="s">
        <v>125</v>
      </c>
      <c r="G595" s="137" t="s">
        <v>111</v>
      </c>
      <c r="H595" s="137" t="s">
        <v>117</v>
      </c>
      <c r="I595" s="137" t="s">
        <v>15</v>
      </c>
      <c r="J595" s="260" t="s">
        <v>124</v>
      </c>
      <c r="K595" s="261"/>
    </row>
    <row r="596" spans="2:11">
      <c r="B596" s="46" t="s">
        <v>8</v>
      </c>
      <c r="C596" s="21">
        <f t="shared" ref="C596:D596" si="91">C625</f>
        <v>40938</v>
      </c>
      <c r="D596" s="108" t="str">
        <f t="shared" si="91"/>
        <v>Engenheiro Civil Senior (44 horas)</v>
      </c>
      <c r="E596" s="70" t="s">
        <v>34</v>
      </c>
      <c r="F596" s="101">
        <f>'Quantitativo de MDO'!E133</f>
        <v>3.4999999999999997E-5</v>
      </c>
      <c r="G596" s="45">
        <f>K625</f>
        <v>17582.550612052732</v>
      </c>
      <c r="H596" s="45">
        <f>F596*G596</f>
        <v>0.61538927142184552</v>
      </c>
      <c r="I596" s="81">
        <f>'Cálculo do fator "K"'!$M$23</f>
        <v>2.1865000000000001</v>
      </c>
      <c r="J596" s="255">
        <f>H596*I596</f>
        <v>1.3455486419638654</v>
      </c>
      <c r="K596" s="256"/>
    </row>
    <row r="597" spans="2:11">
      <c r="B597" s="46" t="s">
        <v>9</v>
      </c>
      <c r="C597" s="21">
        <f t="shared" ref="C597:D597" si="92">C626</f>
        <v>40807</v>
      </c>
      <c r="D597" s="53" t="str">
        <f t="shared" si="92"/>
        <v>Desenhista Projetista (44 horas)</v>
      </c>
      <c r="E597" s="70" t="s">
        <v>34</v>
      </c>
      <c r="F597" s="101">
        <f>'Quantitativo de MDO'!E134</f>
        <v>1.7499999999999998E-5</v>
      </c>
      <c r="G597" s="45">
        <f>K626</f>
        <v>2368.8971280602636</v>
      </c>
      <c r="H597" s="45">
        <f t="shared" ref="H597:H598" si="93">F597*G597</f>
        <v>4.1455699741054612E-2</v>
      </c>
      <c r="I597" s="81">
        <f t="shared" ref="I597:I598" si="94">I596</f>
        <v>2.1865000000000001</v>
      </c>
      <c r="J597" s="255">
        <f>H597*I597</f>
        <v>9.0642887483815909E-2</v>
      </c>
      <c r="K597" s="256"/>
    </row>
    <row r="598" spans="2:11" ht="15.75" thickBot="1">
      <c r="B598" s="73" t="s">
        <v>10</v>
      </c>
      <c r="C598" s="51">
        <f t="shared" ref="C598:D598" si="95">C627</f>
        <v>40931</v>
      </c>
      <c r="D598" s="76" t="str">
        <f t="shared" si="95"/>
        <v>Auxiliar Técnico/Assistente de Engenharia (44 horas)</v>
      </c>
      <c r="E598" s="105" t="s">
        <v>34</v>
      </c>
      <c r="F598" s="106">
        <f>'Quantitativo de MDO'!E135</f>
        <v>8.7499999999999992E-6</v>
      </c>
      <c r="G598" s="75">
        <f>K627</f>
        <v>3821.1687853107342</v>
      </c>
      <c r="H598" s="75">
        <f t="shared" si="93"/>
        <v>3.3435226871468923E-2</v>
      </c>
      <c r="I598" s="99">
        <f t="shared" si="94"/>
        <v>2.1865000000000001</v>
      </c>
      <c r="J598" s="253">
        <f>H598*I598</f>
        <v>7.3106123554466801E-2</v>
      </c>
      <c r="K598" s="254"/>
    </row>
    <row r="599" spans="2:11" ht="15.75" thickBot="1">
      <c r="B599" s="13"/>
      <c r="K599" s="69"/>
    </row>
    <row r="600" spans="2:11" ht="15.75" thickBot="1">
      <c r="B600" s="199" t="s">
        <v>21</v>
      </c>
      <c r="C600" s="200"/>
      <c r="D600" s="200"/>
      <c r="E600" s="200"/>
      <c r="F600" s="200"/>
      <c r="G600" s="200"/>
      <c r="H600" s="200"/>
      <c r="I600" s="200"/>
      <c r="J600" s="263">
        <f>SUM(J596:K598)</f>
        <v>1.509297653002148</v>
      </c>
      <c r="K600" s="264"/>
    </row>
    <row r="601" spans="2:11" ht="15.75" thickBot="1">
      <c r="B601" s="20"/>
      <c r="C601" s="5"/>
      <c r="D601" s="5"/>
      <c r="E601" s="5"/>
      <c r="F601" s="5"/>
      <c r="G601" s="5"/>
      <c r="H601" s="5"/>
      <c r="I601" s="17"/>
      <c r="J601" s="17"/>
      <c r="K601" s="6"/>
    </row>
    <row r="602" spans="2:11" ht="15.75" thickBot="1">
      <c r="B602" s="195" t="s">
        <v>18</v>
      </c>
      <c r="C602" s="196"/>
      <c r="D602" s="203" t="s">
        <v>72</v>
      </c>
      <c r="E602" s="203"/>
      <c r="F602" s="203"/>
      <c r="G602" s="203"/>
      <c r="H602" s="203"/>
      <c r="I602" s="203"/>
      <c r="J602" s="197"/>
      <c r="K602" s="273"/>
    </row>
    <row r="603" spans="2:11" ht="15.75" thickBot="1">
      <c r="B603" s="13"/>
      <c r="C603" s="10"/>
      <c r="D603" s="10"/>
      <c r="E603" s="10"/>
      <c r="F603" s="10"/>
      <c r="G603" s="10"/>
      <c r="H603" s="10"/>
      <c r="I603" s="34"/>
      <c r="J603" s="34"/>
      <c r="K603" s="12"/>
    </row>
    <row r="604" spans="2:11" ht="30">
      <c r="B604" s="201" t="s">
        <v>23</v>
      </c>
      <c r="C604" s="202"/>
      <c r="D604" s="137" t="s">
        <v>6</v>
      </c>
      <c r="E604" s="137" t="s">
        <v>38</v>
      </c>
      <c r="F604" s="137" t="s">
        <v>125</v>
      </c>
      <c r="G604" s="137" t="s">
        <v>115</v>
      </c>
      <c r="H604" s="137" t="s">
        <v>117</v>
      </c>
      <c r="I604" s="137" t="s">
        <v>56</v>
      </c>
      <c r="J604" s="260" t="s">
        <v>11</v>
      </c>
      <c r="K604" s="261"/>
    </row>
    <row r="605" spans="2:11">
      <c r="B605" s="46" t="s">
        <v>71</v>
      </c>
      <c r="C605" s="21" t="s">
        <v>81</v>
      </c>
      <c r="D605" s="48" t="s">
        <v>43</v>
      </c>
      <c r="E605" s="21" t="s">
        <v>26</v>
      </c>
      <c r="F605" s="132">
        <v>2.0000000000000001E-4</v>
      </c>
      <c r="G605" s="49">
        <v>96.62</v>
      </c>
      <c r="H605" s="49">
        <f>F605*G605</f>
        <v>1.9324000000000001E-2</v>
      </c>
      <c r="I605" s="81">
        <f>'Cálculo do fator "K"'!$M$24</f>
        <v>1.1986000000000001</v>
      </c>
      <c r="J605" s="255">
        <f>H605*I605</f>
        <v>2.3161746400000002E-2</v>
      </c>
      <c r="K605" s="256"/>
    </row>
    <row r="606" spans="2:11" ht="15.75" thickBot="1">
      <c r="B606" s="73"/>
      <c r="C606" s="51"/>
      <c r="D606" s="74"/>
      <c r="E606" s="74"/>
      <c r="F606" s="75"/>
      <c r="G606" s="75"/>
      <c r="H606" s="75"/>
      <c r="I606" s="47"/>
      <c r="J606" s="274"/>
      <c r="K606" s="275"/>
    </row>
    <row r="607" spans="2:11" ht="15.75" thickBot="1">
      <c r="B607" s="13"/>
      <c r="K607" s="69"/>
    </row>
    <row r="608" spans="2:11" ht="15.75" thickBot="1">
      <c r="B608" s="199" t="s">
        <v>20</v>
      </c>
      <c r="C608" s="200"/>
      <c r="D608" s="200"/>
      <c r="E608" s="200"/>
      <c r="F608" s="200"/>
      <c r="G608" s="200"/>
      <c r="H608" s="200"/>
      <c r="I608" s="200"/>
      <c r="J608" s="263">
        <f>SUM(J605:K606)</f>
        <v>2.3161746400000002E-2</v>
      </c>
      <c r="K608" s="264"/>
    </row>
    <row r="609" spans="2:11" ht="15.75" thickBot="1">
      <c r="B609" s="13"/>
      <c r="K609" s="69"/>
    </row>
    <row r="610" spans="2:11" ht="15.75" thickBot="1">
      <c r="B610" s="195" t="s">
        <v>19</v>
      </c>
      <c r="C610" s="196"/>
      <c r="D610" s="197" t="s">
        <v>40</v>
      </c>
      <c r="E610" s="198"/>
      <c r="F610" s="198"/>
      <c r="G610" s="198"/>
      <c r="H610" s="198"/>
      <c r="I610" s="198"/>
      <c r="J610" s="198"/>
      <c r="K610" s="265"/>
    </row>
    <row r="611" spans="2:11" ht="15.75" thickBot="1">
      <c r="B611" s="13"/>
      <c r="C611" s="10"/>
      <c r="D611" s="10"/>
      <c r="E611" s="10"/>
      <c r="F611" s="10"/>
      <c r="G611" s="10"/>
      <c r="H611" s="10"/>
      <c r="I611" s="34"/>
      <c r="J611" s="34"/>
      <c r="K611" s="12"/>
    </row>
    <row r="612" spans="2:11" ht="30">
      <c r="B612" s="139" t="s">
        <v>25</v>
      </c>
      <c r="C612" s="137" t="s">
        <v>24</v>
      </c>
      <c r="D612" s="137" t="s">
        <v>7</v>
      </c>
      <c r="E612" s="137" t="s">
        <v>38</v>
      </c>
      <c r="F612" s="137" t="s">
        <v>125</v>
      </c>
      <c r="G612" s="137" t="s">
        <v>115</v>
      </c>
      <c r="H612" s="137" t="s">
        <v>117</v>
      </c>
      <c r="I612" s="137" t="s">
        <v>56</v>
      </c>
      <c r="J612" s="266" t="s">
        <v>11</v>
      </c>
      <c r="K612" s="267"/>
    </row>
    <row r="613" spans="2:11">
      <c r="B613" s="28" t="s">
        <v>73</v>
      </c>
      <c r="C613" s="21" t="s">
        <v>45</v>
      </c>
      <c r="D613" s="48" t="s">
        <v>46</v>
      </c>
      <c r="E613" s="21" t="s">
        <v>26</v>
      </c>
      <c r="F613" s="132">
        <v>3.5E-4</v>
      </c>
      <c r="G613" s="49">
        <v>450</v>
      </c>
      <c r="H613" s="49">
        <f>F613*G613</f>
        <v>0.1575</v>
      </c>
      <c r="I613" s="81">
        <f>'Cálculo do fator "K"'!$M$24</f>
        <v>1.1986000000000001</v>
      </c>
      <c r="J613" s="268">
        <f>H613*I613</f>
        <v>0.18877950000000002</v>
      </c>
      <c r="K613" s="269"/>
    </row>
    <row r="614" spans="2:11" ht="15.75" thickBot="1">
      <c r="B614" s="29"/>
      <c r="C614" s="51"/>
      <c r="D614" s="50"/>
      <c r="E614" s="50"/>
      <c r="F614" s="51"/>
      <c r="G614" s="52"/>
      <c r="H614" s="52"/>
      <c r="I614" s="99"/>
      <c r="J614" s="246"/>
      <c r="K614" s="247"/>
    </row>
    <row r="615" spans="2:11" ht="15.75" thickBot="1">
      <c r="B615" s="68"/>
      <c r="H615" s="22"/>
      <c r="K615" s="19"/>
    </row>
    <row r="616" spans="2:11" ht="15.75" thickBot="1">
      <c r="B616" s="199" t="s">
        <v>22</v>
      </c>
      <c r="C616" s="200"/>
      <c r="D616" s="200"/>
      <c r="E616" s="200"/>
      <c r="F616" s="200"/>
      <c r="G616" s="200"/>
      <c r="H616" s="200"/>
      <c r="I616" s="200"/>
      <c r="J616" s="263">
        <f>J613</f>
        <v>0.18877950000000002</v>
      </c>
      <c r="K616" s="264"/>
    </row>
    <row r="617" spans="2:11" ht="15.75" thickBot="1">
      <c r="B617" s="71"/>
      <c r="C617" s="71"/>
      <c r="D617" s="71"/>
      <c r="E617" s="71"/>
      <c r="F617" s="71"/>
      <c r="G617" s="71"/>
      <c r="H617" s="71"/>
      <c r="I617" s="71"/>
      <c r="J617" s="71"/>
      <c r="K617" s="72"/>
    </row>
    <row r="618" spans="2:11">
      <c r="B618" s="55"/>
      <c r="C618" s="56"/>
      <c r="D618" s="56"/>
      <c r="E618" s="56"/>
      <c r="F618" s="56"/>
      <c r="G618" s="56"/>
      <c r="H618" s="56"/>
      <c r="I618" s="57"/>
      <c r="J618" s="57"/>
      <c r="K618" s="270">
        <f>SUM(J600+J608+J616)</f>
        <v>1.7212388994021481</v>
      </c>
    </row>
    <row r="619" spans="2:11">
      <c r="B619" s="38"/>
      <c r="C619" s="39"/>
      <c r="D619" s="207" t="s">
        <v>150</v>
      </c>
      <c r="E619" s="207"/>
      <c r="F619" s="207"/>
      <c r="G619" s="207"/>
      <c r="H619" s="207"/>
      <c r="I619" s="207"/>
      <c r="J619" s="257"/>
      <c r="K619" s="271"/>
    </row>
    <row r="620" spans="2:11" ht="15.75" thickBot="1">
      <c r="B620" s="42"/>
      <c r="C620" s="43"/>
      <c r="D620" s="43"/>
      <c r="E620" s="43"/>
      <c r="F620" s="43"/>
      <c r="G620" s="43"/>
      <c r="H620" s="43"/>
      <c r="I620" s="44"/>
      <c r="J620" s="44"/>
      <c r="K620" s="272"/>
    </row>
    <row r="621" spans="2:11" ht="15.75" thickBot="1">
      <c r="B621" s="68"/>
      <c r="K621" s="69"/>
    </row>
    <row r="622" spans="2:11" ht="15.75" thickBot="1">
      <c r="B622" s="189" t="s">
        <v>78</v>
      </c>
      <c r="C622" s="190"/>
      <c r="D622" s="190"/>
      <c r="E622" s="190"/>
      <c r="F622" s="190"/>
      <c r="G622" s="190"/>
      <c r="H622" s="190"/>
      <c r="I622" s="190"/>
      <c r="J622" s="190"/>
      <c r="K622" s="239"/>
    </row>
    <row r="623" spans="2:11" ht="15.75" thickBot="1">
      <c r="B623" s="68"/>
      <c r="K623" s="69"/>
    </row>
    <row r="624" spans="2:11" ht="105">
      <c r="B624" s="139" t="s">
        <v>25</v>
      </c>
      <c r="C624" s="137" t="s">
        <v>31</v>
      </c>
      <c r="D624" s="140" t="s">
        <v>12</v>
      </c>
      <c r="E624" s="140" t="s">
        <v>26</v>
      </c>
      <c r="F624" s="137" t="s">
        <v>168</v>
      </c>
      <c r="G624" s="137" t="s">
        <v>123</v>
      </c>
      <c r="H624" s="137" t="s">
        <v>202</v>
      </c>
      <c r="I624" s="137" t="s">
        <v>41</v>
      </c>
      <c r="J624" s="137" t="s">
        <v>42</v>
      </c>
      <c r="K624" s="141" t="s">
        <v>204</v>
      </c>
    </row>
    <row r="625" spans="1:41">
      <c r="B625" s="28" t="s">
        <v>29</v>
      </c>
      <c r="C625" s="21">
        <v>40938</v>
      </c>
      <c r="D625" s="108" t="s">
        <v>103</v>
      </c>
      <c r="E625" s="16" t="s">
        <v>34</v>
      </c>
      <c r="F625" s="49">
        <v>29876.27</v>
      </c>
      <c r="G625" s="45">
        <f>F625/(1+$K$629)</f>
        <v>17582.550612052732</v>
      </c>
      <c r="H625" s="16">
        <v>220</v>
      </c>
      <c r="I625" s="77">
        <f>G625/H625</f>
        <v>79.920684600239696</v>
      </c>
      <c r="J625" s="85">
        <v>44</v>
      </c>
      <c r="K625" s="104">
        <f t="shared" ref="K625:K627" si="96">I625*J625*5</f>
        <v>17582.550612052732</v>
      </c>
    </row>
    <row r="626" spans="1:41">
      <c r="B626" s="28" t="s">
        <v>30</v>
      </c>
      <c r="C626" s="21">
        <v>40807</v>
      </c>
      <c r="D626" s="53" t="s">
        <v>83</v>
      </c>
      <c r="E626" s="16" t="s">
        <v>34</v>
      </c>
      <c r="F626" s="49">
        <v>4025.23</v>
      </c>
      <c r="G626" s="45">
        <f>F626/(1+$K$629)</f>
        <v>2368.8971280602636</v>
      </c>
      <c r="H626" s="16">
        <v>220</v>
      </c>
      <c r="I626" s="77">
        <f t="shared" ref="I626:I627" si="97">G626/H626</f>
        <v>10.767714218455744</v>
      </c>
      <c r="J626" s="85">
        <v>44</v>
      </c>
      <c r="K626" s="104">
        <f t="shared" si="96"/>
        <v>2368.8971280602636</v>
      </c>
    </row>
    <row r="627" spans="1:41">
      <c r="B627" s="28" t="s">
        <v>36</v>
      </c>
      <c r="C627" s="21">
        <v>40931</v>
      </c>
      <c r="D627" s="89" t="s">
        <v>50</v>
      </c>
      <c r="E627" s="16" t="s">
        <v>34</v>
      </c>
      <c r="F627" s="49">
        <v>6492.93</v>
      </c>
      <c r="G627" s="45">
        <f>F627/(1+$K$629)</f>
        <v>3821.1687853107346</v>
      </c>
      <c r="H627" s="16">
        <v>220</v>
      </c>
      <c r="I627" s="77">
        <f t="shared" si="97"/>
        <v>17.368949024139702</v>
      </c>
      <c r="J627" s="85">
        <v>44</v>
      </c>
      <c r="K627" s="104">
        <f t="shared" si="96"/>
        <v>3821.1687853107342</v>
      </c>
    </row>
    <row r="628" spans="1:41">
      <c r="B628" s="28"/>
      <c r="C628" s="21"/>
      <c r="D628" s="53"/>
      <c r="E628" s="53"/>
      <c r="F628" s="16"/>
      <c r="G628" s="49"/>
      <c r="H628" s="45"/>
      <c r="I628" s="16"/>
      <c r="J628" s="82"/>
      <c r="K628" s="54"/>
    </row>
    <row r="629" spans="1:41">
      <c r="B629" s="28"/>
      <c r="C629" s="21"/>
      <c r="D629" s="53"/>
      <c r="E629" s="53"/>
      <c r="F629" s="16"/>
      <c r="G629" s="49"/>
      <c r="H629" s="191" t="s">
        <v>77</v>
      </c>
      <c r="I629" s="192"/>
      <c r="J629" s="83"/>
      <c r="K629" s="240">
        <f>'Cálculo do fator "K"'!$F$23</f>
        <v>0.69920000000000004</v>
      </c>
    </row>
    <row r="630" spans="1:41" ht="15.75" thickBot="1">
      <c r="B630" s="29"/>
      <c r="C630" s="51"/>
      <c r="D630" s="76"/>
      <c r="E630" s="76"/>
      <c r="F630" s="78"/>
      <c r="G630" s="52"/>
      <c r="H630" s="193"/>
      <c r="I630" s="194"/>
      <c r="J630" s="84"/>
      <c r="K630" s="241"/>
    </row>
    <row r="632" spans="1:41" s="113" customFormat="1" ht="8.25" customHeight="1">
      <c r="A632"/>
      <c r="B632" s="133"/>
      <c r="C632" s="133"/>
      <c r="D632" s="133"/>
      <c r="E632" s="133"/>
      <c r="F632" s="133"/>
      <c r="G632" s="133"/>
      <c r="H632" s="133"/>
      <c r="I632" s="134"/>
      <c r="J632" s="134"/>
      <c r="K632" s="133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</row>
    <row r="633" spans="1:41" ht="15.75" thickBot="1"/>
    <row r="634" spans="1:41" ht="15.75">
      <c r="B634" s="208" t="s">
        <v>263</v>
      </c>
      <c r="C634" s="209"/>
      <c r="D634" s="209"/>
      <c r="E634" s="209"/>
      <c r="F634" s="209"/>
      <c r="G634" s="209"/>
      <c r="H634" s="209"/>
      <c r="I634" s="209"/>
      <c r="J634" s="209"/>
      <c r="K634" s="280"/>
    </row>
    <row r="635" spans="1:41" ht="15.75" thickBot="1">
      <c r="B635" s="204" t="s">
        <v>76</v>
      </c>
      <c r="C635" s="205"/>
      <c r="D635" s="205"/>
      <c r="E635" s="205"/>
      <c r="F635" s="205"/>
      <c r="G635" s="205"/>
      <c r="H635" s="205"/>
      <c r="I635" s="205"/>
      <c r="J635" s="205"/>
      <c r="K635" s="236"/>
    </row>
    <row r="636" spans="1:41" ht="15.75" thickBot="1">
      <c r="B636" s="35"/>
      <c r="C636" s="36"/>
      <c r="D636" s="36"/>
      <c r="E636" s="36"/>
      <c r="F636" s="36"/>
      <c r="G636" s="36"/>
      <c r="H636" s="36"/>
      <c r="I636" s="36"/>
      <c r="J636" s="36"/>
      <c r="K636" s="37"/>
    </row>
    <row r="637" spans="1:41" ht="15.75" thickBot="1">
      <c r="B637" s="195" t="s">
        <v>17</v>
      </c>
      <c r="C637" s="196"/>
      <c r="D637" s="206" t="s">
        <v>66</v>
      </c>
      <c r="E637" s="206"/>
      <c r="F637" s="206"/>
      <c r="G637" s="206"/>
      <c r="H637" s="206"/>
      <c r="I637" s="206"/>
      <c r="J637" s="258"/>
      <c r="K637" s="259"/>
    </row>
    <row r="638" spans="1:41" ht="15.75" thickBot="1">
      <c r="B638" s="13"/>
      <c r="C638" s="10"/>
      <c r="D638" s="10"/>
      <c r="E638" s="10"/>
      <c r="F638" s="10"/>
      <c r="G638" s="10"/>
      <c r="H638" s="10"/>
      <c r="I638" s="34"/>
      <c r="J638" s="34"/>
      <c r="K638" s="12"/>
    </row>
    <row r="639" spans="1:41" ht="30">
      <c r="B639" s="201" t="s">
        <v>23</v>
      </c>
      <c r="C639" s="202"/>
      <c r="D639" s="137" t="s">
        <v>6</v>
      </c>
      <c r="E639" s="137" t="s">
        <v>38</v>
      </c>
      <c r="F639" s="137" t="s">
        <v>125</v>
      </c>
      <c r="G639" s="137" t="s">
        <v>111</v>
      </c>
      <c r="H639" s="137" t="s">
        <v>117</v>
      </c>
      <c r="I639" s="137" t="s">
        <v>15</v>
      </c>
      <c r="J639" s="260" t="s">
        <v>124</v>
      </c>
      <c r="K639" s="261"/>
    </row>
    <row r="640" spans="1:41">
      <c r="B640" s="46" t="s">
        <v>8</v>
      </c>
      <c r="C640" s="21">
        <f t="shared" ref="C640:D640" si="98">C669</f>
        <v>40938</v>
      </c>
      <c r="D640" s="108" t="str">
        <f t="shared" si="98"/>
        <v>Engenheiro Mecânico Senior (44 horas)</v>
      </c>
      <c r="E640" s="70" t="s">
        <v>34</v>
      </c>
      <c r="F640" s="101">
        <f>'Quantitativo de MDO'!E142</f>
        <v>6.9999999999999994E-5</v>
      </c>
      <c r="G640" s="45">
        <f>K669</f>
        <v>17582.550612052732</v>
      </c>
      <c r="H640" s="45">
        <f>F640*G640</f>
        <v>1.230778542843691</v>
      </c>
      <c r="I640" s="81">
        <f>'Cálculo do fator "K"'!$M$23</f>
        <v>2.1865000000000001</v>
      </c>
      <c r="J640" s="255">
        <f>H640*I640</f>
        <v>2.6910972839277307</v>
      </c>
      <c r="K640" s="256"/>
    </row>
    <row r="641" spans="2:11">
      <c r="B641" s="46" t="s">
        <v>9</v>
      </c>
      <c r="C641" s="21">
        <f t="shared" ref="C641:D641" si="99">C670</f>
        <v>40807</v>
      </c>
      <c r="D641" s="53" t="str">
        <f t="shared" si="99"/>
        <v>Desenhista Projetista (44 horas)</v>
      </c>
      <c r="E641" s="70" t="s">
        <v>34</v>
      </c>
      <c r="F641" s="101">
        <f>'Quantitativo de MDO'!E143</f>
        <v>3.4999999999999997E-5</v>
      </c>
      <c r="G641" s="45">
        <f>K670</f>
        <v>2368.8971280602636</v>
      </c>
      <c r="H641" s="45">
        <f t="shared" ref="H641:H642" si="100">F641*G641</f>
        <v>8.2911399482109224E-2</v>
      </c>
      <c r="I641" s="81">
        <f t="shared" ref="I641:I642" si="101">I640</f>
        <v>2.1865000000000001</v>
      </c>
      <c r="J641" s="255">
        <f>H641*I641</f>
        <v>0.18128577496763182</v>
      </c>
      <c r="K641" s="256"/>
    </row>
    <row r="642" spans="2:11" ht="15.75" thickBot="1">
      <c r="B642" s="73" t="s">
        <v>10</v>
      </c>
      <c r="C642" s="51">
        <f t="shared" ref="C642:D642" si="102">C671</f>
        <v>40931</v>
      </c>
      <c r="D642" s="76" t="str">
        <f t="shared" si="102"/>
        <v>Auxiliar Técnico/Assistente de Engenharia (44 horas)</v>
      </c>
      <c r="E642" s="105" t="s">
        <v>34</v>
      </c>
      <c r="F642" s="106">
        <f>'Quantitativo de MDO'!E144</f>
        <v>1.7499999999999998E-5</v>
      </c>
      <c r="G642" s="75">
        <f>K671</f>
        <v>3821.1687853107342</v>
      </c>
      <c r="H642" s="75">
        <f t="shared" si="100"/>
        <v>6.6870453742937846E-2</v>
      </c>
      <c r="I642" s="99">
        <f t="shared" si="101"/>
        <v>2.1865000000000001</v>
      </c>
      <c r="J642" s="253">
        <f>H642*I642</f>
        <v>0.1462122471089336</v>
      </c>
      <c r="K642" s="254"/>
    </row>
    <row r="643" spans="2:11" ht="15.75" thickBot="1">
      <c r="B643" s="13"/>
      <c r="K643" s="69"/>
    </row>
    <row r="644" spans="2:11" ht="15.75" thickBot="1">
      <c r="B644" s="199" t="s">
        <v>21</v>
      </c>
      <c r="C644" s="200"/>
      <c r="D644" s="200"/>
      <c r="E644" s="200"/>
      <c r="F644" s="200"/>
      <c r="G644" s="200"/>
      <c r="H644" s="200"/>
      <c r="I644" s="200"/>
      <c r="J644" s="263">
        <f>SUM(J640:K642)</f>
        <v>3.018595306004296</v>
      </c>
      <c r="K644" s="264"/>
    </row>
    <row r="645" spans="2:11" ht="15.75" thickBot="1">
      <c r="B645" s="20"/>
      <c r="C645" s="5"/>
      <c r="D645" s="5"/>
      <c r="E645" s="5"/>
      <c r="F645" s="5"/>
      <c r="G645" s="5"/>
      <c r="H645" s="5"/>
      <c r="I645" s="17"/>
      <c r="J645" s="17"/>
      <c r="K645" s="6"/>
    </row>
    <row r="646" spans="2:11" ht="15.75" thickBot="1">
      <c r="B646" s="195" t="s">
        <v>18</v>
      </c>
      <c r="C646" s="196"/>
      <c r="D646" s="203" t="s">
        <v>72</v>
      </c>
      <c r="E646" s="203"/>
      <c r="F646" s="203"/>
      <c r="G646" s="203"/>
      <c r="H646" s="203"/>
      <c r="I646" s="203"/>
      <c r="J646" s="197"/>
      <c r="K646" s="273"/>
    </row>
    <row r="647" spans="2:11" ht="15.75" thickBot="1">
      <c r="B647" s="13"/>
      <c r="C647" s="10"/>
      <c r="D647" s="10"/>
      <c r="E647" s="10"/>
      <c r="F647" s="10"/>
      <c r="G647" s="10"/>
      <c r="H647" s="10"/>
      <c r="I647" s="34"/>
      <c r="J647" s="34"/>
      <c r="K647" s="12"/>
    </row>
    <row r="648" spans="2:11" ht="30">
      <c r="B648" s="201" t="s">
        <v>23</v>
      </c>
      <c r="C648" s="202"/>
      <c r="D648" s="137" t="s">
        <v>6</v>
      </c>
      <c r="E648" s="137" t="s">
        <v>38</v>
      </c>
      <c r="F648" s="137" t="s">
        <v>125</v>
      </c>
      <c r="G648" s="137" t="s">
        <v>115</v>
      </c>
      <c r="H648" s="137" t="s">
        <v>117</v>
      </c>
      <c r="I648" s="137" t="s">
        <v>56</v>
      </c>
      <c r="J648" s="260" t="s">
        <v>11</v>
      </c>
      <c r="K648" s="261"/>
    </row>
    <row r="649" spans="2:11">
      <c r="B649" s="46" t="s">
        <v>71</v>
      </c>
      <c r="C649" s="21" t="s">
        <v>81</v>
      </c>
      <c r="D649" s="48" t="s">
        <v>43</v>
      </c>
      <c r="E649" s="21" t="s">
        <v>26</v>
      </c>
      <c r="F649" s="132">
        <v>2.0000000000000001E-4</v>
      </c>
      <c r="G649" s="49">
        <v>96.62</v>
      </c>
      <c r="H649" s="49">
        <f>F649*G649</f>
        <v>1.9324000000000001E-2</v>
      </c>
      <c r="I649" s="81">
        <f>'Cálculo do fator "K"'!$M$24</f>
        <v>1.1986000000000001</v>
      </c>
      <c r="J649" s="255">
        <f>H649*I649</f>
        <v>2.3161746400000002E-2</v>
      </c>
      <c r="K649" s="256"/>
    </row>
    <row r="650" spans="2:11" ht="15.75" thickBot="1">
      <c r="B650" s="73"/>
      <c r="C650" s="51"/>
      <c r="D650" s="74"/>
      <c r="E650" s="74"/>
      <c r="F650" s="75"/>
      <c r="G650" s="75"/>
      <c r="H650" s="75"/>
      <c r="I650" s="47"/>
      <c r="J650" s="274"/>
      <c r="K650" s="275"/>
    </row>
    <row r="651" spans="2:11" ht="15.75" thickBot="1">
      <c r="B651" s="13"/>
      <c r="K651" s="69"/>
    </row>
    <row r="652" spans="2:11" ht="15.75" thickBot="1">
      <c r="B652" s="199" t="s">
        <v>20</v>
      </c>
      <c r="C652" s="200"/>
      <c r="D652" s="200"/>
      <c r="E652" s="200"/>
      <c r="F652" s="200"/>
      <c r="G652" s="200"/>
      <c r="H652" s="200"/>
      <c r="I652" s="200"/>
      <c r="J652" s="263">
        <f>SUM(J649:K650)</f>
        <v>2.3161746400000002E-2</v>
      </c>
      <c r="K652" s="264"/>
    </row>
    <row r="653" spans="2:11" ht="15.75" thickBot="1">
      <c r="B653" s="13"/>
      <c r="K653" s="69"/>
    </row>
    <row r="654" spans="2:11" ht="15.75" thickBot="1">
      <c r="B654" s="195" t="s">
        <v>19</v>
      </c>
      <c r="C654" s="196"/>
      <c r="D654" s="197" t="s">
        <v>40</v>
      </c>
      <c r="E654" s="198"/>
      <c r="F654" s="198"/>
      <c r="G654" s="198"/>
      <c r="H654" s="198"/>
      <c r="I654" s="198"/>
      <c r="J654" s="198"/>
      <c r="K654" s="265"/>
    </row>
    <row r="655" spans="2:11" ht="15.75" thickBot="1">
      <c r="B655" s="13"/>
      <c r="C655" s="10"/>
      <c r="D655" s="10"/>
      <c r="E655" s="10"/>
      <c r="F655" s="10"/>
      <c r="G655" s="10"/>
      <c r="H655" s="10"/>
      <c r="I655" s="34"/>
      <c r="J655" s="34"/>
      <c r="K655" s="12"/>
    </row>
    <row r="656" spans="2:11" ht="30">
      <c r="B656" s="139" t="s">
        <v>25</v>
      </c>
      <c r="C656" s="137" t="s">
        <v>24</v>
      </c>
      <c r="D656" s="137" t="s">
        <v>7</v>
      </c>
      <c r="E656" s="137" t="s">
        <v>38</v>
      </c>
      <c r="F656" s="137" t="s">
        <v>125</v>
      </c>
      <c r="G656" s="137" t="s">
        <v>115</v>
      </c>
      <c r="H656" s="137" t="s">
        <v>117</v>
      </c>
      <c r="I656" s="137" t="s">
        <v>56</v>
      </c>
      <c r="J656" s="266" t="s">
        <v>11</v>
      </c>
      <c r="K656" s="267"/>
    </row>
    <row r="657" spans="2:11">
      <c r="B657" s="28" t="s">
        <v>73</v>
      </c>
      <c r="C657" s="21" t="s">
        <v>45</v>
      </c>
      <c r="D657" s="48" t="s">
        <v>46</v>
      </c>
      <c r="E657" s="21" t="s">
        <v>26</v>
      </c>
      <c r="F657" s="132">
        <v>3.5E-4</v>
      </c>
      <c r="G657" s="49">
        <v>450</v>
      </c>
      <c r="H657" s="49">
        <f>F657*G657</f>
        <v>0.1575</v>
      </c>
      <c r="I657" s="81">
        <f>'Cálculo do fator "K"'!$M$24</f>
        <v>1.1986000000000001</v>
      </c>
      <c r="J657" s="268">
        <f>H657*I657</f>
        <v>0.18877950000000002</v>
      </c>
      <c r="K657" s="269"/>
    </row>
    <row r="658" spans="2:11" ht="15.75" thickBot="1">
      <c r="B658" s="29"/>
      <c r="C658" s="51"/>
      <c r="D658" s="50"/>
      <c r="E658" s="50"/>
      <c r="F658" s="51"/>
      <c r="G658" s="52"/>
      <c r="H658" s="52"/>
      <c r="I658" s="99"/>
      <c r="J658" s="246"/>
      <c r="K658" s="247"/>
    </row>
    <row r="659" spans="2:11" ht="15.75" thickBot="1">
      <c r="B659" s="68"/>
      <c r="H659" s="22"/>
      <c r="K659" s="19"/>
    </row>
    <row r="660" spans="2:11" ht="15.75" thickBot="1">
      <c r="B660" s="199" t="s">
        <v>22</v>
      </c>
      <c r="C660" s="200"/>
      <c r="D660" s="200"/>
      <c r="E660" s="200"/>
      <c r="F660" s="200"/>
      <c r="G660" s="200"/>
      <c r="H660" s="200"/>
      <c r="I660" s="200"/>
      <c r="J660" s="263">
        <f>J657</f>
        <v>0.18877950000000002</v>
      </c>
      <c r="K660" s="264"/>
    </row>
    <row r="661" spans="2:11" ht="15.75" thickBot="1">
      <c r="B661" s="71"/>
      <c r="C661" s="71"/>
      <c r="D661" s="71"/>
      <c r="E661" s="71"/>
      <c r="F661" s="71"/>
      <c r="G661" s="71"/>
      <c r="H661" s="71"/>
      <c r="I661" s="71"/>
      <c r="J661" s="71"/>
      <c r="K661" s="72"/>
    </row>
    <row r="662" spans="2:11">
      <c r="B662" s="55"/>
      <c r="C662" s="56"/>
      <c r="D662" s="56"/>
      <c r="E662" s="56"/>
      <c r="F662" s="56"/>
      <c r="G662" s="56"/>
      <c r="H662" s="56"/>
      <c r="I662" s="57"/>
      <c r="J662" s="57"/>
      <c r="K662" s="270">
        <f>SUM(J644+J652+J660)</f>
        <v>3.2305365524042959</v>
      </c>
    </row>
    <row r="663" spans="2:11">
      <c r="B663" s="38"/>
      <c r="C663" s="39"/>
      <c r="D663" s="207" t="s">
        <v>150</v>
      </c>
      <c r="E663" s="207"/>
      <c r="F663" s="207"/>
      <c r="G663" s="207"/>
      <c r="H663" s="207"/>
      <c r="I663" s="207"/>
      <c r="J663" s="257"/>
      <c r="K663" s="271"/>
    </row>
    <row r="664" spans="2:11" ht="15.75" thickBot="1">
      <c r="B664" s="42"/>
      <c r="C664" s="43"/>
      <c r="D664" s="43"/>
      <c r="E664" s="43"/>
      <c r="F664" s="43"/>
      <c r="G664" s="43"/>
      <c r="H664" s="43"/>
      <c r="I664" s="44"/>
      <c r="J664" s="44"/>
      <c r="K664" s="272"/>
    </row>
    <row r="665" spans="2:11" ht="15.75" thickBot="1">
      <c r="B665" s="68"/>
      <c r="K665" s="69"/>
    </row>
    <row r="666" spans="2:11" ht="15.75" thickBot="1">
      <c r="B666" s="189" t="s">
        <v>78</v>
      </c>
      <c r="C666" s="190"/>
      <c r="D666" s="190"/>
      <c r="E666" s="190"/>
      <c r="F666" s="190"/>
      <c r="G666" s="190"/>
      <c r="H666" s="190"/>
      <c r="I666" s="190"/>
      <c r="J666" s="190"/>
      <c r="K666" s="239"/>
    </row>
    <row r="667" spans="2:11" ht="15.75" thickBot="1">
      <c r="B667" s="68"/>
      <c r="K667" s="69"/>
    </row>
    <row r="668" spans="2:11" ht="105">
      <c r="B668" s="139" t="s">
        <v>25</v>
      </c>
      <c r="C668" s="137" t="s">
        <v>31</v>
      </c>
      <c r="D668" s="140" t="s">
        <v>12</v>
      </c>
      <c r="E668" s="140" t="s">
        <v>26</v>
      </c>
      <c r="F668" s="137" t="s">
        <v>27</v>
      </c>
      <c r="G668" s="137" t="s">
        <v>123</v>
      </c>
      <c r="H668" s="137" t="s">
        <v>202</v>
      </c>
      <c r="I668" s="137" t="s">
        <v>41</v>
      </c>
      <c r="J668" s="137" t="s">
        <v>42</v>
      </c>
      <c r="K668" s="141" t="s">
        <v>204</v>
      </c>
    </row>
    <row r="669" spans="2:11">
      <c r="B669" s="28" t="s">
        <v>29</v>
      </c>
      <c r="C669" s="21">
        <v>40938</v>
      </c>
      <c r="D669" s="108" t="s">
        <v>108</v>
      </c>
      <c r="E669" s="16" t="s">
        <v>34</v>
      </c>
      <c r="F669" s="49">
        <v>29876.27</v>
      </c>
      <c r="G669" s="45">
        <f>F669/(1+$K$673)</f>
        <v>17582.550612052732</v>
      </c>
      <c r="H669" s="16">
        <v>220</v>
      </c>
      <c r="I669" s="77">
        <f>G669/H669</f>
        <v>79.920684600239696</v>
      </c>
      <c r="J669" s="85">
        <v>44</v>
      </c>
      <c r="K669" s="104">
        <f t="shared" ref="K669:K671" si="103">I669*J669*5</f>
        <v>17582.550612052732</v>
      </c>
    </row>
    <row r="670" spans="2:11">
      <c r="B670" s="28" t="s">
        <v>30</v>
      </c>
      <c r="C670" s="21">
        <v>40807</v>
      </c>
      <c r="D670" s="53" t="s">
        <v>83</v>
      </c>
      <c r="E670" s="16" t="s">
        <v>34</v>
      </c>
      <c r="F670" s="49">
        <v>4025.23</v>
      </c>
      <c r="G670" s="45">
        <f>F670/(1+$K$673)</f>
        <v>2368.8971280602636</v>
      </c>
      <c r="H670" s="16">
        <v>220</v>
      </c>
      <c r="I670" s="77">
        <f t="shared" ref="I670:I671" si="104">G670/H670</f>
        <v>10.767714218455744</v>
      </c>
      <c r="J670" s="85">
        <v>44</v>
      </c>
      <c r="K670" s="104">
        <f t="shared" si="103"/>
        <v>2368.8971280602636</v>
      </c>
    </row>
    <row r="671" spans="2:11">
      <c r="B671" s="28" t="s">
        <v>36</v>
      </c>
      <c r="C671" s="21">
        <v>40931</v>
      </c>
      <c r="D671" s="89" t="s">
        <v>50</v>
      </c>
      <c r="E671" s="16" t="s">
        <v>34</v>
      </c>
      <c r="F671" s="49">
        <v>6492.93</v>
      </c>
      <c r="G671" s="45">
        <f>F671/(1+$K$673)</f>
        <v>3821.1687853107346</v>
      </c>
      <c r="H671" s="16">
        <v>220</v>
      </c>
      <c r="I671" s="77">
        <f t="shared" si="104"/>
        <v>17.368949024139702</v>
      </c>
      <c r="J671" s="85">
        <v>44</v>
      </c>
      <c r="K671" s="104">
        <f t="shared" si="103"/>
        <v>3821.1687853107342</v>
      </c>
    </row>
    <row r="672" spans="2:11">
      <c r="B672" s="28"/>
      <c r="C672" s="21"/>
      <c r="D672" s="53"/>
      <c r="E672" s="53"/>
      <c r="F672" s="16"/>
      <c r="G672" s="49"/>
      <c r="H672" s="45"/>
      <c r="I672" s="16"/>
      <c r="J672" s="82"/>
      <c r="K672" s="54"/>
    </row>
    <row r="673" spans="1:41">
      <c r="B673" s="28"/>
      <c r="C673" s="21"/>
      <c r="D673" s="53"/>
      <c r="E673" s="53"/>
      <c r="F673" s="16"/>
      <c r="G673" s="49"/>
      <c r="H673" s="191" t="s">
        <v>77</v>
      </c>
      <c r="I673" s="192"/>
      <c r="J673" s="83"/>
      <c r="K673" s="240">
        <f>'Cálculo do fator "K"'!$F$23</f>
        <v>0.69920000000000004</v>
      </c>
    </row>
    <row r="674" spans="1:41" ht="15.75" thickBot="1">
      <c r="B674" s="29"/>
      <c r="C674" s="51"/>
      <c r="D674" s="76"/>
      <c r="E674" s="76"/>
      <c r="F674" s="78"/>
      <c r="G674" s="52"/>
      <c r="H674" s="193"/>
      <c r="I674" s="194"/>
      <c r="J674" s="84"/>
      <c r="K674" s="241"/>
    </row>
    <row r="676" spans="1:41" s="113" customFormat="1" ht="9.75" customHeight="1">
      <c r="A676"/>
      <c r="B676" s="133"/>
      <c r="C676" s="133"/>
      <c r="D676" s="133"/>
      <c r="E676" s="133"/>
      <c r="F676" s="133"/>
      <c r="G676" s="133"/>
      <c r="H676" s="133"/>
      <c r="I676" s="134"/>
      <c r="J676" s="134"/>
      <c r="K676" s="133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1:41" ht="15.75" thickBot="1"/>
    <row r="678" spans="1:41" ht="15.75">
      <c r="B678" s="208" t="s">
        <v>264</v>
      </c>
      <c r="C678" s="209"/>
      <c r="D678" s="209"/>
      <c r="E678" s="209"/>
      <c r="F678" s="209"/>
      <c r="G678" s="209"/>
      <c r="H678" s="209"/>
      <c r="I678" s="209"/>
      <c r="J678" s="209"/>
      <c r="K678" s="280"/>
    </row>
    <row r="679" spans="1:41" ht="15.75" thickBot="1">
      <c r="B679" s="204" t="s">
        <v>76</v>
      </c>
      <c r="C679" s="205"/>
      <c r="D679" s="205"/>
      <c r="E679" s="205"/>
      <c r="F679" s="205"/>
      <c r="G679" s="205"/>
      <c r="H679" s="205"/>
      <c r="I679" s="205"/>
      <c r="J679" s="205"/>
      <c r="K679" s="236"/>
    </row>
    <row r="680" spans="1:41" ht="15.75" thickBot="1">
      <c r="B680" s="35"/>
      <c r="C680" s="36"/>
      <c r="D680" s="36"/>
      <c r="E680" s="36"/>
      <c r="F680" s="36"/>
      <c r="G680" s="36"/>
      <c r="H680" s="36"/>
      <c r="I680" s="36"/>
      <c r="J680" s="36"/>
      <c r="K680" s="37"/>
    </row>
    <row r="681" spans="1:41" ht="15.75" thickBot="1">
      <c r="B681" s="195" t="s">
        <v>17</v>
      </c>
      <c r="C681" s="196"/>
      <c r="D681" s="206" t="s">
        <v>66</v>
      </c>
      <c r="E681" s="206"/>
      <c r="F681" s="206"/>
      <c r="G681" s="206"/>
      <c r="H681" s="206"/>
      <c r="I681" s="206"/>
      <c r="J681" s="258"/>
      <c r="K681" s="259"/>
    </row>
    <row r="682" spans="1:41" ht="15.75" thickBot="1">
      <c r="B682" s="13"/>
      <c r="C682" s="10"/>
      <c r="D682" s="10"/>
      <c r="E682" s="10"/>
      <c r="F682" s="10"/>
      <c r="G682" s="10"/>
      <c r="H682" s="10"/>
      <c r="I682" s="34"/>
      <c r="J682" s="34"/>
      <c r="K682" s="12"/>
    </row>
    <row r="683" spans="1:41" ht="30">
      <c r="B683" s="201" t="s">
        <v>23</v>
      </c>
      <c r="C683" s="202"/>
      <c r="D683" s="137" t="s">
        <v>6</v>
      </c>
      <c r="E683" s="137" t="s">
        <v>38</v>
      </c>
      <c r="F683" s="137" t="s">
        <v>125</v>
      </c>
      <c r="G683" s="137" t="s">
        <v>111</v>
      </c>
      <c r="H683" s="137" t="s">
        <v>117</v>
      </c>
      <c r="I683" s="137" t="s">
        <v>15</v>
      </c>
      <c r="J683" s="260" t="s">
        <v>124</v>
      </c>
      <c r="K683" s="261"/>
    </row>
    <row r="684" spans="1:41">
      <c r="B684" s="46" t="s">
        <v>8</v>
      </c>
      <c r="C684" s="21">
        <f t="shared" ref="C684:D684" si="105">C713</f>
        <v>40817</v>
      </c>
      <c r="D684" s="108" t="str">
        <f t="shared" si="105"/>
        <v>Arquiteto Senior (44 horas)</v>
      </c>
      <c r="E684" s="70" t="s">
        <v>34</v>
      </c>
      <c r="F684" s="101">
        <f>'Quantitativo de MDO'!E151</f>
        <v>6.9999999999999994E-5</v>
      </c>
      <c r="G684" s="45">
        <f>K713</f>
        <v>15515.330743879475</v>
      </c>
      <c r="H684" s="45">
        <f>F684*G684</f>
        <v>1.0860731520715632</v>
      </c>
      <c r="I684" s="81">
        <f>'Cálculo do fator "K"'!$M$23</f>
        <v>2.1865000000000001</v>
      </c>
      <c r="J684" s="255">
        <f>H684*I684</f>
        <v>2.374698947004473</v>
      </c>
      <c r="K684" s="256"/>
    </row>
    <row r="685" spans="1:41">
      <c r="B685" s="46" t="s">
        <v>9</v>
      </c>
      <c r="C685" s="21">
        <f t="shared" ref="C685:D685" si="106">C714</f>
        <v>40807</v>
      </c>
      <c r="D685" s="53" t="str">
        <f t="shared" si="106"/>
        <v>Desenhista Projetista (44 horas)</v>
      </c>
      <c r="E685" s="70" t="s">
        <v>34</v>
      </c>
      <c r="F685" s="101">
        <f>'Quantitativo de MDO'!E152</f>
        <v>3.4999999999999997E-5</v>
      </c>
      <c r="G685" s="45">
        <f>K714</f>
        <v>2368.8971280602636</v>
      </c>
      <c r="H685" s="45">
        <f t="shared" ref="H685:H686" si="107">F685*G685</f>
        <v>8.2911399482109224E-2</v>
      </c>
      <c r="I685" s="81">
        <f t="shared" ref="I685:I686" si="108">I684</f>
        <v>2.1865000000000001</v>
      </c>
      <c r="J685" s="255">
        <f>H685*I685</f>
        <v>0.18128577496763182</v>
      </c>
      <c r="K685" s="256"/>
    </row>
    <row r="686" spans="1:41" ht="15.75" thickBot="1">
      <c r="B686" s="73" t="s">
        <v>10</v>
      </c>
      <c r="C686" s="51">
        <f t="shared" ref="C686:D686" si="109">C715</f>
        <v>40931</v>
      </c>
      <c r="D686" s="76" t="str">
        <f t="shared" si="109"/>
        <v>Auxiliar Técnico/Assistente de Engenharia (44 horas)</v>
      </c>
      <c r="E686" s="105" t="s">
        <v>34</v>
      </c>
      <c r="F686" s="106">
        <f>'Quantitativo de MDO'!E153</f>
        <v>1.7499999999999998E-5</v>
      </c>
      <c r="G686" s="75">
        <f>K715</f>
        <v>3821.1687853107342</v>
      </c>
      <c r="H686" s="75">
        <f t="shared" si="107"/>
        <v>6.6870453742937846E-2</v>
      </c>
      <c r="I686" s="99">
        <f t="shared" si="108"/>
        <v>2.1865000000000001</v>
      </c>
      <c r="J686" s="253">
        <f>H686*I686</f>
        <v>0.1462122471089336</v>
      </c>
      <c r="K686" s="254"/>
    </row>
    <row r="687" spans="1:41" ht="15.75" thickBot="1">
      <c r="B687" s="13"/>
      <c r="K687" s="69"/>
    </row>
    <row r="688" spans="1:41" ht="15.75" thickBot="1">
      <c r="B688" s="199" t="s">
        <v>21</v>
      </c>
      <c r="C688" s="200"/>
      <c r="D688" s="200"/>
      <c r="E688" s="200"/>
      <c r="F688" s="200"/>
      <c r="G688" s="200"/>
      <c r="H688" s="200"/>
      <c r="I688" s="200"/>
      <c r="J688" s="263">
        <f>SUM(J684:K686)</f>
        <v>2.7021969690810383</v>
      </c>
      <c r="K688" s="264"/>
    </row>
    <row r="689" spans="2:11" ht="15.75" thickBot="1">
      <c r="B689" s="20"/>
      <c r="C689" s="5"/>
      <c r="D689" s="5"/>
      <c r="E689" s="5"/>
      <c r="F689" s="5"/>
      <c r="G689" s="5"/>
      <c r="H689" s="5"/>
      <c r="I689" s="17"/>
      <c r="J689" s="17"/>
      <c r="K689" s="6"/>
    </row>
    <row r="690" spans="2:11" ht="15.75" thickBot="1">
      <c r="B690" s="195" t="s">
        <v>18</v>
      </c>
      <c r="C690" s="196"/>
      <c r="D690" s="203" t="s">
        <v>72</v>
      </c>
      <c r="E690" s="203"/>
      <c r="F690" s="203"/>
      <c r="G690" s="203"/>
      <c r="H690" s="203"/>
      <c r="I690" s="203"/>
      <c r="J690" s="197"/>
      <c r="K690" s="273"/>
    </row>
    <row r="691" spans="2:11" ht="15.75" thickBot="1">
      <c r="B691" s="13"/>
      <c r="C691" s="10"/>
      <c r="D691" s="10"/>
      <c r="E691" s="10"/>
      <c r="F691" s="10"/>
      <c r="G691" s="10"/>
      <c r="H691" s="10"/>
      <c r="I691" s="34"/>
      <c r="J691" s="34"/>
      <c r="K691" s="12"/>
    </row>
    <row r="692" spans="2:11" ht="30">
      <c r="B692" s="201" t="s">
        <v>23</v>
      </c>
      <c r="C692" s="202"/>
      <c r="D692" s="137" t="s">
        <v>6</v>
      </c>
      <c r="E692" s="137" t="s">
        <v>38</v>
      </c>
      <c r="F692" s="137" t="s">
        <v>125</v>
      </c>
      <c r="G692" s="137" t="s">
        <v>115</v>
      </c>
      <c r="H692" s="137" t="s">
        <v>117</v>
      </c>
      <c r="I692" s="137" t="s">
        <v>56</v>
      </c>
      <c r="J692" s="260" t="s">
        <v>11</v>
      </c>
      <c r="K692" s="261"/>
    </row>
    <row r="693" spans="2:11">
      <c r="B693" s="46" t="s">
        <v>71</v>
      </c>
      <c r="C693" s="21" t="s">
        <v>81</v>
      </c>
      <c r="D693" s="48" t="s">
        <v>43</v>
      </c>
      <c r="E693" s="21" t="s">
        <v>26</v>
      </c>
      <c r="F693" s="132">
        <v>2.0000000000000001E-4</v>
      </c>
      <c r="G693" s="49">
        <v>96.62</v>
      </c>
      <c r="H693" s="49">
        <f>F693*G693</f>
        <v>1.9324000000000001E-2</v>
      </c>
      <c r="I693" s="81">
        <f>'Cálculo do fator "K"'!$M$24</f>
        <v>1.1986000000000001</v>
      </c>
      <c r="J693" s="255">
        <f>H693*I693</f>
        <v>2.3161746400000002E-2</v>
      </c>
      <c r="K693" s="256"/>
    </row>
    <row r="694" spans="2:11" ht="15.75" thickBot="1">
      <c r="B694" s="73"/>
      <c r="C694" s="51"/>
      <c r="D694" s="74"/>
      <c r="E694" s="74"/>
      <c r="F694" s="75"/>
      <c r="G694" s="75"/>
      <c r="H694" s="75"/>
      <c r="I694" s="47"/>
      <c r="J694" s="274"/>
      <c r="K694" s="275"/>
    </row>
    <row r="695" spans="2:11" ht="15.75" thickBot="1">
      <c r="B695" s="13"/>
      <c r="K695" s="69"/>
    </row>
    <row r="696" spans="2:11" ht="15.75" thickBot="1">
      <c r="B696" s="199" t="s">
        <v>20</v>
      </c>
      <c r="C696" s="200"/>
      <c r="D696" s="200"/>
      <c r="E696" s="200"/>
      <c r="F696" s="200"/>
      <c r="G696" s="200"/>
      <c r="H696" s="200"/>
      <c r="I696" s="200"/>
      <c r="J696" s="263">
        <f>SUM(J693:K694)</f>
        <v>2.3161746400000002E-2</v>
      </c>
      <c r="K696" s="264"/>
    </row>
    <row r="697" spans="2:11" ht="15.75" thickBot="1">
      <c r="B697" s="13"/>
      <c r="K697" s="69"/>
    </row>
    <row r="698" spans="2:11" ht="15.75" thickBot="1">
      <c r="B698" s="195" t="s">
        <v>19</v>
      </c>
      <c r="C698" s="196"/>
      <c r="D698" s="197" t="s">
        <v>40</v>
      </c>
      <c r="E698" s="198"/>
      <c r="F698" s="198"/>
      <c r="G698" s="198"/>
      <c r="H698" s="198"/>
      <c r="I698" s="198"/>
      <c r="J698" s="198"/>
      <c r="K698" s="265"/>
    </row>
    <row r="699" spans="2:11" ht="15.75" thickBot="1">
      <c r="B699" s="13"/>
      <c r="C699" s="10"/>
      <c r="D699" s="10"/>
      <c r="E699" s="10"/>
      <c r="F699" s="10"/>
      <c r="G699" s="10"/>
      <c r="H699" s="10"/>
      <c r="I699" s="34"/>
      <c r="J699" s="34"/>
      <c r="K699" s="12"/>
    </row>
    <row r="700" spans="2:11" ht="30">
      <c r="B700" s="139" t="s">
        <v>25</v>
      </c>
      <c r="C700" s="137" t="s">
        <v>24</v>
      </c>
      <c r="D700" s="137" t="s">
        <v>7</v>
      </c>
      <c r="E700" s="137" t="s">
        <v>38</v>
      </c>
      <c r="F700" s="137" t="s">
        <v>125</v>
      </c>
      <c r="G700" s="137" t="s">
        <v>115</v>
      </c>
      <c r="H700" s="137" t="s">
        <v>117</v>
      </c>
      <c r="I700" s="137" t="s">
        <v>56</v>
      </c>
      <c r="J700" s="266" t="s">
        <v>11</v>
      </c>
      <c r="K700" s="267"/>
    </row>
    <row r="701" spans="2:11">
      <c r="B701" s="28" t="s">
        <v>73</v>
      </c>
      <c r="C701" s="21" t="s">
        <v>45</v>
      </c>
      <c r="D701" s="48" t="s">
        <v>46</v>
      </c>
      <c r="E701" s="21" t="s">
        <v>26</v>
      </c>
      <c r="F701" s="132">
        <v>3.5E-4</v>
      </c>
      <c r="G701" s="49">
        <v>450</v>
      </c>
      <c r="H701" s="49">
        <f>F701*G701</f>
        <v>0.1575</v>
      </c>
      <c r="I701" s="81">
        <f>'Cálculo do fator "K"'!$M$24</f>
        <v>1.1986000000000001</v>
      </c>
      <c r="J701" s="268">
        <f>H701*I701</f>
        <v>0.18877950000000002</v>
      </c>
      <c r="K701" s="269"/>
    </row>
    <row r="702" spans="2:11" ht="15.75" thickBot="1">
      <c r="B702" s="29"/>
      <c r="C702" s="51"/>
      <c r="D702" s="50"/>
      <c r="E702" s="50"/>
      <c r="F702" s="51"/>
      <c r="G702" s="52"/>
      <c r="H702" s="52"/>
      <c r="I702" s="99"/>
      <c r="J702" s="246"/>
      <c r="K702" s="247"/>
    </row>
    <row r="703" spans="2:11" ht="15.75" thickBot="1">
      <c r="B703" s="68"/>
      <c r="H703" s="22"/>
      <c r="K703" s="19"/>
    </row>
    <row r="704" spans="2:11" ht="15.75" thickBot="1">
      <c r="B704" s="199" t="s">
        <v>22</v>
      </c>
      <c r="C704" s="200"/>
      <c r="D704" s="200"/>
      <c r="E704" s="200"/>
      <c r="F704" s="200"/>
      <c r="G704" s="200"/>
      <c r="H704" s="200"/>
      <c r="I704" s="200"/>
      <c r="J704" s="263">
        <f>J701</f>
        <v>0.18877950000000002</v>
      </c>
      <c r="K704" s="264"/>
    </row>
    <row r="705" spans="1:41" ht="15.75" thickBot="1">
      <c r="B705" s="71"/>
      <c r="C705" s="71"/>
      <c r="D705" s="71"/>
      <c r="E705" s="71"/>
      <c r="F705" s="71"/>
      <c r="G705" s="71"/>
      <c r="H705" s="71"/>
      <c r="I705" s="71"/>
      <c r="J705" s="71"/>
      <c r="K705" s="72"/>
    </row>
    <row r="706" spans="1:41">
      <c r="B706" s="55"/>
      <c r="C706" s="56"/>
      <c r="D706" s="56"/>
      <c r="E706" s="56"/>
      <c r="F706" s="56"/>
      <c r="G706" s="56"/>
      <c r="H706" s="56"/>
      <c r="I706" s="57"/>
      <c r="J706" s="57"/>
      <c r="K706" s="270">
        <f>SUM(J688+J696+J704)</f>
        <v>2.9141382154810382</v>
      </c>
    </row>
    <row r="707" spans="1:41">
      <c r="B707" s="38"/>
      <c r="C707" s="39"/>
      <c r="D707" s="207" t="s">
        <v>150</v>
      </c>
      <c r="E707" s="207"/>
      <c r="F707" s="207"/>
      <c r="G707" s="207"/>
      <c r="H707" s="207"/>
      <c r="I707" s="207"/>
      <c r="J707" s="257"/>
      <c r="K707" s="271"/>
    </row>
    <row r="708" spans="1:41" ht="15.75" thickBot="1">
      <c r="B708" s="42"/>
      <c r="C708" s="43"/>
      <c r="D708" s="43"/>
      <c r="E708" s="43"/>
      <c r="F708" s="43"/>
      <c r="G708" s="43"/>
      <c r="H708" s="43"/>
      <c r="I708" s="44"/>
      <c r="J708" s="44"/>
      <c r="K708" s="272"/>
    </row>
    <row r="709" spans="1:41" ht="15.75" thickBot="1">
      <c r="B709" s="68"/>
      <c r="K709" s="69"/>
    </row>
    <row r="710" spans="1:41" ht="15.75" thickBot="1">
      <c r="B710" s="189" t="s">
        <v>78</v>
      </c>
      <c r="C710" s="190"/>
      <c r="D710" s="190"/>
      <c r="E710" s="190"/>
      <c r="F710" s="190"/>
      <c r="G710" s="190"/>
      <c r="H710" s="190"/>
      <c r="I710" s="190"/>
      <c r="J710" s="190"/>
      <c r="K710" s="239"/>
    </row>
    <row r="711" spans="1:41" ht="15.75" thickBot="1">
      <c r="B711" s="68"/>
      <c r="K711" s="69"/>
    </row>
    <row r="712" spans="1:41" ht="105">
      <c r="B712" s="139" t="s">
        <v>25</v>
      </c>
      <c r="C712" s="137" t="s">
        <v>31</v>
      </c>
      <c r="D712" s="140" t="s">
        <v>12</v>
      </c>
      <c r="E712" s="140" t="s">
        <v>26</v>
      </c>
      <c r="F712" s="137" t="s">
        <v>27</v>
      </c>
      <c r="G712" s="137" t="s">
        <v>123</v>
      </c>
      <c r="H712" s="137" t="s">
        <v>202</v>
      </c>
      <c r="I712" s="137" t="s">
        <v>41</v>
      </c>
      <c r="J712" s="137" t="s">
        <v>42</v>
      </c>
      <c r="K712" s="141" t="s">
        <v>204</v>
      </c>
    </row>
    <row r="713" spans="1:41">
      <c r="B713" s="28" t="s">
        <v>29</v>
      </c>
      <c r="C713" s="112">
        <v>40817</v>
      </c>
      <c r="D713" s="108" t="s">
        <v>104</v>
      </c>
      <c r="E713" s="16" t="s">
        <v>34</v>
      </c>
      <c r="F713" s="49">
        <v>26363.65</v>
      </c>
      <c r="G713" s="45">
        <f>F713/(1+$K$717)</f>
        <v>15515.330743879473</v>
      </c>
      <c r="H713" s="16">
        <v>220</v>
      </c>
      <c r="I713" s="77">
        <f>G713/H713</f>
        <v>70.524230653997606</v>
      </c>
      <c r="J713" s="85">
        <v>44</v>
      </c>
      <c r="K713" s="104">
        <f t="shared" ref="K713:K715" si="110">I713*J713*5</f>
        <v>15515.330743879475</v>
      </c>
    </row>
    <row r="714" spans="1:41">
      <c r="B714" s="28" t="s">
        <v>30</v>
      </c>
      <c r="C714" s="21">
        <v>40807</v>
      </c>
      <c r="D714" s="53" t="s">
        <v>83</v>
      </c>
      <c r="E714" s="16" t="s">
        <v>34</v>
      </c>
      <c r="F714" s="49">
        <v>4025.23</v>
      </c>
      <c r="G714" s="45">
        <f>F714/(1+$K$717)</f>
        <v>2368.8971280602636</v>
      </c>
      <c r="H714" s="16">
        <v>220</v>
      </c>
      <c r="I714" s="77">
        <f t="shared" ref="I714:I715" si="111">G714/H714</f>
        <v>10.767714218455744</v>
      </c>
      <c r="J714" s="85">
        <v>44</v>
      </c>
      <c r="K714" s="104">
        <f t="shared" si="110"/>
        <v>2368.8971280602636</v>
      </c>
    </row>
    <row r="715" spans="1:41">
      <c r="B715" s="28" t="s">
        <v>36</v>
      </c>
      <c r="C715" s="21">
        <v>40931</v>
      </c>
      <c r="D715" s="89" t="s">
        <v>50</v>
      </c>
      <c r="E715" s="16" t="s">
        <v>34</v>
      </c>
      <c r="F715" s="49">
        <v>6492.93</v>
      </c>
      <c r="G715" s="45">
        <f>F715/(1+$K$717)</f>
        <v>3821.1687853107346</v>
      </c>
      <c r="H715" s="16">
        <v>220</v>
      </c>
      <c r="I715" s="77">
        <f t="shared" si="111"/>
        <v>17.368949024139702</v>
      </c>
      <c r="J715" s="85">
        <v>44</v>
      </c>
      <c r="K715" s="104">
        <f t="shared" si="110"/>
        <v>3821.1687853107342</v>
      </c>
    </row>
    <row r="716" spans="1:41">
      <c r="B716" s="28"/>
      <c r="C716" s="21"/>
      <c r="D716" s="53"/>
      <c r="E716" s="53"/>
      <c r="F716" s="16"/>
      <c r="G716" s="49"/>
      <c r="H716" s="45"/>
      <c r="I716" s="16"/>
      <c r="J716" s="82"/>
      <c r="K716" s="54"/>
    </row>
    <row r="717" spans="1:41">
      <c r="B717" s="28"/>
      <c r="C717" s="21"/>
      <c r="D717" s="53"/>
      <c r="E717" s="53"/>
      <c r="F717" s="16"/>
      <c r="G717" s="49"/>
      <c r="H717" s="191" t="s">
        <v>77</v>
      </c>
      <c r="I717" s="192"/>
      <c r="J717" s="83"/>
      <c r="K717" s="240">
        <f>'Cálculo do fator "K"'!$F$23</f>
        <v>0.69920000000000004</v>
      </c>
    </row>
    <row r="718" spans="1:41" ht="15.75" thickBot="1">
      <c r="B718" s="29"/>
      <c r="C718" s="51"/>
      <c r="D718" s="76"/>
      <c r="E718" s="76"/>
      <c r="F718" s="78"/>
      <c r="G718" s="52"/>
      <c r="H718" s="193"/>
      <c r="I718" s="194"/>
      <c r="J718" s="84"/>
      <c r="K718" s="241"/>
    </row>
    <row r="720" spans="1:41" s="113" customFormat="1" ht="9.75" customHeight="1">
      <c r="A720"/>
      <c r="B720" s="133"/>
      <c r="C720" s="133"/>
      <c r="D720" s="133"/>
      <c r="E720" s="133"/>
      <c r="F720" s="133"/>
      <c r="G720" s="133"/>
      <c r="H720" s="133"/>
      <c r="I720" s="134"/>
      <c r="J720" s="134"/>
      <c r="K720" s="133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2:11" ht="15.75" thickBot="1"/>
    <row r="722" spans="2:11" ht="31.5" customHeight="1">
      <c r="B722" s="208" t="s">
        <v>265</v>
      </c>
      <c r="C722" s="209"/>
      <c r="D722" s="209"/>
      <c r="E722" s="209"/>
      <c r="F722" s="209"/>
      <c r="G722" s="209"/>
      <c r="H722" s="209"/>
      <c r="I722" s="209"/>
      <c r="J722" s="209"/>
      <c r="K722" s="280"/>
    </row>
    <row r="723" spans="2:11" ht="15.75" thickBot="1">
      <c r="B723" s="204" t="s">
        <v>76</v>
      </c>
      <c r="C723" s="205"/>
      <c r="D723" s="205"/>
      <c r="E723" s="205"/>
      <c r="F723" s="205"/>
      <c r="G723" s="205"/>
      <c r="H723" s="205"/>
      <c r="I723" s="205"/>
      <c r="J723" s="205"/>
      <c r="K723" s="236"/>
    </row>
    <row r="724" spans="2:11" ht="15.75" thickBot="1">
      <c r="B724" s="35"/>
      <c r="C724" s="36"/>
      <c r="D724" s="36"/>
      <c r="E724" s="36"/>
      <c r="F724" s="36"/>
      <c r="G724" s="36"/>
      <c r="H724" s="36"/>
      <c r="I724" s="36"/>
      <c r="J724" s="36"/>
      <c r="K724" s="37"/>
    </row>
    <row r="725" spans="2:11" ht="15.75" thickBot="1">
      <c r="B725" s="195" t="s">
        <v>17</v>
      </c>
      <c r="C725" s="196"/>
      <c r="D725" s="206" t="s">
        <v>66</v>
      </c>
      <c r="E725" s="206"/>
      <c r="F725" s="206"/>
      <c r="G725" s="206"/>
      <c r="H725" s="206"/>
      <c r="I725" s="206"/>
      <c r="J725" s="258"/>
      <c r="K725" s="259"/>
    </row>
    <row r="726" spans="2:11" ht="15.75" thickBot="1">
      <c r="B726" s="13"/>
      <c r="C726" s="10"/>
      <c r="D726" s="10"/>
      <c r="E726" s="10"/>
      <c r="F726" s="10"/>
      <c r="G726" s="10"/>
      <c r="H726" s="10"/>
      <c r="I726" s="34"/>
      <c r="J726" s="34"/>
      <c r="K726" s="12"/>
    </row>
    <row r="727" spans="2:11" ht="30">
      <c r="B727" s="201" t="s">
        <v>23</v>
      </c>
      <c r="C727" s="202"/>
      <c r="D727" s="137" t="s">
        <v>6</v>
      </c>
      <c r="E727" s="137" t="s">
        <v>38</v>
      </c>
      <c r="F727" s="137" t="s">
        <v>125</v>
      </c>
      <c r="G727" s="137" t="s">
        <v>111</v>
      </c>
      <c r="H727" s="137" t="s">
        <v>117</v>
      </c>
      <c r="I727" s="137" t="s">
        <v>15</v>
      </c>
      <c r="J727" s="260" t="s">
        <v>124</v>
      </c>
      <c r="K727" s="261"/>
    </row>
    <row r="728" spans="2:11">
      <c r="B728" s="46" t="s">
        <v>8</v>
      </c>
      <c r="C728" s="21">
        <f t="shared" ref="C728:D728" si="112">C757</f>
        <v>40939</v>
      </c>
      <c r="D728" s="108" t="str">
        <f t="shared" si="112"/>
        <v>Engenheiro Eletricista (44 horas)</v>
      </c>
      <c r="E728" s="70" t="s">
        <v>34</v>
      </c>
      <c r="F728" s="101">
        <f>'Quantitativo de MDO'!E160</f>
        <v>4.0000000000000003E-5</v>
      </c>
      <c r="G728" s="45">
        <f>K757</f>
        <v>15879.084274952918</v>
      </c>
      <c r="H728" s="45">
        <f>F728*G728</f>
        <v>0.63516337099811682</v>
      </c>
      <c r="I728" s="81">
        <f>'Cálculo do fator "K"'!$M$23</f>
        <v>2.1865000000000001</v>
      </c>
      <c r="J728" s="255">
        <f>H728*I728</f>
        <v>1.3887847106873825</v>
      </c>
      <c r="K728" s="256"/>
    </row>
    <row r="729" spans="2:11">
      <c r="B729" s="46" t="s">
        <v>9</v>
      </c>
      <c r="C729" s="21">
        <f t="shared" ref="C729:D729" si="113">C758</f>
        <v>40807</v>
      </c>
      <c r="D729" s="53" t="str">
        <f t="shared" si="113"/>
        <v>Desenhista Projetista (44 horas)</v>
      </c>
      <c r="E729" s="70" t="s">
        <v>34</v>
      </c>
      <c r="F729" s="101">
        <f>'Quantitativo de MDO'!E161</f>
        <v>2.0000000000000002E-5</v>
      </c>
      <c r="G729" s="45">
        <f>K758</f>
        <v>2368.8971280602636</v>
      </c>
      <c r="H729" s="45">
        <f t="shared" ref="H729:H730" si="114">F729*G729</f>
        <v>4.7377942561205276E-2</v>
      </c>
      <c r="I729" s="81">
        <f t="shared" ref="I729:I730" si="115">I728</f>
        <v>2.1865000000000001</v>
      </c>
      <c r="J729" s="255">
        <f>H729*I729</f>
        <v>0.10359187141007534</v>
      </c>
      <c r="K729" s="256"/>
    </row>
    <row r="730" spans="2:11" ht="15.75" thickBot="1">
      <c r="B730" s="73" t="s">
        <v>10</v>
      </c>
      <c r="C730" s="51">
        <f t="shared" ref="C730:D730" si="116">C759</f>
        <v>40931</v>
      </c>
      <c r="D730" s="76" t="str">
        <f t="shared" si="116"/>
        <v>Auxiliar Técnico/Assistente de Engenharia (44 horas)</v>
      </c>
      <c r="E730" s="105" t="s">
        <v>34</v>
      </c>
      <c r="F730" s="106">
        <f>'Quantitativo de MDO'!E162</f>
        <v>1.0000000000000001E-5</v>
      </c>
      <c r="G730" s="75">
        <f>K759</f>
        <v>3821.1687853107342</v>
      </c>
      <c r="H730" s="75">
        <f t="shared" si="114"/>
        <v>3.8211687853107343E-2</v>
      </c>
      <c r="I730" s="99">
        <f t="shared" si="115"/>
        <v>2.1865000000000001</v>
      </c>
      <c r="J730" s="253">
        <f>H730*I730</f>
        <v>8.3549855490819211E-2</v>
      </c>
      <c r="K730" s="254"/>
    </row>
    <row r="731" spans="2:11" ht="15.75" thickBot="1">
      <c r="B731" s="13"/>
      <c r="K731" s="69"/>
    </row>
    <row r="732" spans="2:11" ht="15.75" thickBot="1">
      <c r="B732" s="199" t="s">
        <v>21</v>
      </c>
      <c r="C732" s="200"/>
      <c r="D732" s="200"/>
      <c r="E732" s="200"/>
      <c r="F732" s="200"/>
      <c r="G732" s="200"/>
      <c r="H732" s="200"/>
      <c r="I732" s="200"/>
      <c r="J732" s="248">
        <f>SUM(J728:K730)</f>
        <v>1.5759264375882771</v>
      </c>
      <c r="K732" s="249"/>
    </row>
    <row r="733" spans="2:11" ht="15.75" thickBot="1">
      <c r="B733" s="20"/>
      <c r="C733" s="5"/>
      <c r="D733" s="5"/>
      <c r="E733" s="5"/>
      <c r="F733" s="5"/>
      <c r="G733" s="5"/>
      <c r="H733" s="5"/>
      <c r="I733" s="17"/>
      <c r="J733" s="17"/>
      <c r="K733" s="6"/>
    </row>
    <row r="734" spans="2:11" ht="15.75" thickBot="1">
      <c r="B734" s="195" t="s">
        <v>18</v>
      </c>
      <c r="C734" s="196"/>
      <c r="D734" s="203" t="s">
        <v>72</v>
      </c>
      <c r="E734" s="203"/>
      <c r="F734" s="203"/>
      <c r="G734" s="203"/>
      <c r="H734" s="203"/>
      <c r="I734" s="203"/>
      <c r="J734" s="197"/>
      <c r="K734" s="273"/>
    </row>
    <row r="735" spans="2:11" ht="15.75" thickBot="1">
      <c r="B735" s="13"/>
      <c r="C735" s="10"/>
      <c r="D735" s="10"/>
      <c r="E735" s="10"/>
      <c r="F735" s="10"/>
      <c r="G735" s="10"/>
      <c r="H735" s="10"/>
      <c r="I735" s="34"/>
      <c r="J735" s="34"/>
      <c r="K735" s="12"/>
    </row>
    <row r="736" spans="2:11" ht="30">
      <c r="B736" s="201" t="s">
        <v>23</v>
      </c>
      <c r="C736" s="202"/>
      <c r="D736" s="137" t="s">
        <v>6</v>
      </c>
      <c r="E736" s="137" t="s">
        <v>38</v>
      </c>
      <c r="F736" s="137" t="s">
        <v>125</v>
      </c>
      <c r="G736" s="137" t="s">
        <v>115</v>
      </c>
      <c r="H736" s="137" t="s">
        <v>117</v>
      </c>
      <c r="I736" s="137" t="s">
        <v>56</v>
      </c>
      <c r="J736" s="260" t="s">
        <v>11</v>
      </c>
      <c r="K736" s="261"/>
    </row>
    <row r="737" spans="2:11">
      <c r="B737" s="46" t="s">
        <v>71</v>
      </c>
      <c r="C737" s="21" t="s">
        <v>81</v>
      </c>
      <c r="D737" s="48" t="s">
        <v>43</v>
      </c>
      <c r="E737" s="21" t="s">
        <v>26</v>
      </c>
      <c r="F737" s="132">
        <v>2.0000000000000001E-4</v>
      </c>
      <c r="G737" s="49">
        <v>96.62</v>
      </c>
      <c r="H737" s="49">
        <f>F737*G737</f>
        <v>1.9324000000000001E-2</v>
      </c>
      <c r="I737" s="81">
        <f>'Cálculo do fator "K"'!$M$24</f>
        <v>1.1986000000000001</v>
      </c>
      <c r="J737" s="255">
        <f>H737*I737</f>
        <v>2.3161746400000002E-2</v>
      </c>
      <c r="K737" s="256"/>
    </row>
    <row r="738" spans="2:11" ht="15.75" thickBot="1">
      <c r="B738" s="73"/>
      <c r="C738" s="51"/>
      <c r="D738" s="74"/>
      <c r="E738" s="74"/>
      <c r="F738" s="75"/>
      <c r="G738" s="75"/>
      <c r="H738" s="75"/>
      <c r="I738" s="47"/>
      <c r="J738" s="274"/>
      <c r="K738" s="275"/>
    </row>
    <row r="739" spans="2:11" ht="15.75" thickBot="1">
      <c r="B739" s="13"/>
      <c r="K739" s="69"/>
    </row>
    <row r="740" spans="2:11" ht="15.75" thickBot="1">
      <c r="B740" s="199" t="s">
        <v>20</v>
      </c>
      <c r="C740" s="200"/>
      <c r="D740" s="200"/>
      <c r="E740" s="200"/>
      <c r="F740" s="200"/>
      <c r="G740" s="200"/>
      <c r="H740" s="200"/>
      <c r="I740" s="200"/>
      <c r="J740" s="263">
        <f>SUM(J737:K738)</f>
        <v>2.3161746400000002E-2</v>
      </c>
      <c r="K740" s="264"/>
    </row>
    <row r="741" spans="2:11" ht="15.75" thickBot="1">
      <c r="B741" s="13"/>
      <c r="K741" s="69"/>
    </row>
    <row r="742" spans="2:11" ht="15.75" thickBot="1">
      <c r="B742" s="195" t="s">
        <v>19</v>
      </c>
      <c r="C742" s="196"/>
      <c r="D742" s="197" t="s">
        <v>40</v>
      </c>
      <c r="E742" s="198"/>
      <c r="F742" s="198"/>
      <c r="G742" s="198"/>
      <c r="H742" s="198"/>
      <c r="I742" s="198"/>
      <c r="J742" s="198"/>
      <c r="K742" s="265"/>
    </row>
    <row r="743" spans="2:11" ht="15.75" thickBot="1">
      <c r="B743" s="13"/>
      <c r="C743" s="10"/>
      <c r="D743" s="10"/>
      <c r="E743" s="10"/>
      <c r="F743" s="10"/>
      <c r="G743" s="10"/>
      <c r="H743" s="10"/>
      <c r="I743" s="34"/>
      <c r="J743" s="34"/>
      <c r="K743" s="12"/>
    </row>
    <row r="744" spans="2:11" ht="30">
      <c r="B744" s="139" t="s">
        <v>25</v>
      </c>
      <c r="C744" s="137" t="s">
        <v>24</v>
      </c>
      <c r="D744" s="137" t="s">
        <v>7</v>
      </c>
      <c r="E744" s="137" t="s">
        <v>38</v>
      </c>
      <c r="F744" s="137" t="s">
        <v>125</v>
      </c>
      <c r="G744" s="137" t="s">
        <v>115</v>
      </c>
      <c r="H744" s="137" t="s">
        <v>117</v>
      </c>
      <c r="I744" s="137" t="s">
        <v>56</v>
      </c>
      <c r="J744" s="266" t="s">
        <v>11</v>
      </c>
      <c r="K744" s="267"/>
    </row>
    <row r="745" spans="2:11">
      <c r="B745" s="28" t="s">
        <v>73</v>
      </c>
      <c r="C745" s="21" t="s">
        <v>45</v>
      </c>
      <c r="D745" s="48" t="s">
        <v>46</v>
      </c>
      <c r="E745" s="21" t="s">
        <v>26</v>
      </c>
      <c r="F745" s="132">
        <v>3.5E-4</v>
      </c>
      <c r="G745" s="49">
        <v>450</v>
      </c>
      <c r="H745" s="49">
        <f>F745*G745</f>
        <v>0.1575</v>
      </c>
      <c r="I745" s="81">
        <f>'Cálculo do fator "K"'!$M$24</f>
        <v>1.1986000000000001</v>
      </c>
      <c r="J745" s="268">
        <f>H745*I745</f>
        <v>0.18877950000000002</v>
      </c>
      <c r="K745" s="269"/>
    </row>
    <row r="746" spans="2:11" ht="15.75" thickBot="1">
      <c r="B746" s="29"/>
      <c r="C746" s="51"/>
      <c r="D746" s="50"/>
      <c r="E746" s="50"/>
      <c r="F746" s="51"/>
      <c r="G746" s="52"/>
      <c r="H746" s="52"/>
      <c r="I746" s="99"/>
      <c r="J746" s="246"/>
      <c r="K746" s="247"/>
    </row>
    <row r="747" spans="2:11" ht="15.75" thickBot="1">
      <c r="B747" s="68"/>
      <c r="H747" s="22"/>
      <c r="K747" s="19"/>
    </row>
    <row r="748" spans="2:11" ht="15.75" thickBot="1">
      <c r="B748" s="199" t="s">
        <v>22</v>
      </c>
      <c r="C748" s="200"/>
      <c r="D748" s="200"/>
      <c r="E748" s="200"/>
      <c r="F748" s="200"/>
      <c r="G748" s="200"/>
      <c r="H748" s="200"/>
      <c r="I748" s="200"/>
      <c r="J748" s="263">
        <f>J745</f>
        <v>0.18877950000000002</v>
      </c>
      <c r="K748" s="264"/>
    </row>
    <row r="749" spans="2:11" ht="15.75" thickBot="1">
      <c r="B749" s="71"/>
      <c r="C749" s="71"/>
      <c r="D749" s="71"/>
      <c r="E749" s="71"/>
      <c r="F749" s="71"/>
      <c r="G749" s="71"/>
      <c r="H749" s="71"/>
      <c r="I749" s="71"/>
      <c r="J749" s="71"/>
      <c r="K749" s="72"/>
    </row>
    <row r="750" spans="2:11">
      <c r="B750" s="55"/>
      <c r="C750" s="56"/>
      <c r="D750" s="56"/>
      <c r="E750" s="56"/>
      <c r="F750" s="56"/>
      <c r="G750" s="56"/>
      <c r="H750" s="56"/>
      <c r="I750" s="57"/>
      <c r="J750" s="57"/>
      <c r="K750" s="270">
        <f>SUM(J732+J740+J748)</f>
        <v>1.7878676839882772</v>
      </c>
    </row>
    <row r="751" spans="2:11">
      <c r="B751" s="38"/>
      <c r="C751" s="39"/>
      <c r="D751" s="207" t="s">
        <v>150</v>
      </c>
      <c r="E751" s="207"/>
      <c r="F751" s="207"/>
      <c r="G751" s="207"/>
      <c r="H751" s="207"/>
      <c r="I751" s="207"/>
      <c r="J751" s="257"/>
      <c r="K751" s="271"/>
    </row>
    <row r="752" spans="2:11" ht="15.75" thickBot="1">
      <c r="B752" s="42"/>
      <c r="C752" s="43"/>
      <c r="D752" s="43"/>
      <c r="E752" s="43"/>
      <c r="F752" s="43"/>
      <c r="G752" s="43"/>
      <c r="H752" s="43"/>
      <c r="I752" s="44"/>
      <c r="J752" s="44"/>
      <c r="K752" s="272"/>
    </row>
    <row r="753" spans="1:41" ht="15.75" thickBot="1">
      <c r="B753" s="68"/>
      <c r="K753" s="69"/>
    </row>
    <row r="754" spans="1:41" ht="15.75" thickBot="1">
      <c r="B754" s="189" t="s">
        <v>78</v>
      </c>
      <c r="C754" s="190"/>
      <c r="D754" s="190"/>
      <c r="E754" s="190"/>
      <c r="F754" s="190"/>
      <c r="G754" s="190"/>
      <c r="H754" s="190"/>
      <c r="I754" s="190"/>
      <c r="J754" s="190"/>
      <c r="K754" s="239"/>
    </row>
    <row r="755" spans="1:41" ht="15.75" thickBot="1">
      <c r="B755" s="68"/>
      <c r="K755" s="69"/>
    </row>
    <row r="756" spans="1:41" ht="105">
      <c r="B756" s="139" t="s">
        <v>25</v>
      </c>
      <c r="C756" s="137" t="s">
        <v>31</v>
      </c>
      <c r="D756" s="140" t="s">
        <v>12</v>
      </c>
      <c r="E756" s="140" t="s">
        <v>26</v>
      </c>
      <c r="F756" s="137" t="s">
        <v>27</v>
      </c>
      <c r="G756" s="137" t="s">
        <v>123</v>
      </c>
      <c r="H756" s="137" t="s">
        <v>202</v>
      </c>
      <c r="I756" s="137" t="s">
        <v>41</v>
      </c>
      <c r="J756" s="137" t="s">
        <v>42</v>
      </c>
      <c r="K756" s="141" t="s">
        <v>204</v>
      </c>
    </row>
    <row r="757" spans="1:41">
      <c r="B757" s="28" t="s">
        <v>29</v>
      </c>
      <c r="C757" s="21">
        <v>40939</v>
      </c>
      <c r="D757" s="108" t="s">
        <v>48</v>
      </c>
      <c r="E757" s="16" t="s">
        <v>34</v>
      </c>
      <c r="F757" s="49">
        <v>26981.74</v>
      </c>
      <c r="G757" s="45">
        <f>F757/(1+$K$761)</f>
        <v>15879.08427495292</v>
      </c>
      <c r="H757" s="16">
        <v>220</v>
      </c>
      <c r="I757" s="77">
        <f>G757/H757</f>
        <v>72.17765579524054</v>
      </c>
      <c r="J757" s="85">
        <v>44</v>
      </c>
      <c r="K757" s="104">
        <f t="shared" ref="K757:K759" si="117">I757*J757*5</f>
        <v>15879.084274952918</v>
      </c>
    </row>
    <row r="758" spans="1:41">
      <c r="B758" s="28" t="s">
        <v>30</v>
      </c>
      <c r="C758" s="21">
        <v>40807</v>
      </c>
      <c r="D758" s="53" t="s">
        <v>83</v>
      </c>
      <c r="E758" s="16" t="s">
        <v>34</v>
      </c>
      <c r="F758" s="49">
        <v>4025.23</v>
      </c>
      <c r="G758" s="45">
        <f>F758/(1+$K$761)</f>
        <v>2368.8971280602636</v>
      </c>
      <c r="H758" s="16">
        <v>220</v>
      </c>
      <c r="I758" s="77">
        <f t="shared" ref="I758:I759" si="118">G758/H758</f>
        <v>10.767714218455744</v>
      </c>
      <c r="J758" s="85">
        <v>44</v>
      </c>
      <c r="K758" s="104">
        <f t="shared" si="117"/>
        <v>2368.8971280602636</v>
      </c>
    </row>
    <row r="759" spans="1:41">
      <c r="B759" s="28" t="s">
        <v>36</v>
      </c>
      <c r="C759" s="21">
        <v>40931</v>
      </c>
      <c r="D759" s="89" t="s">
        <v>50</v>
      </c>
      <c r="E759" s="16" t="s">
        <v>34</v>
      </c>
      <c r="F759" s="49">
        <v>6492.93</v>
      </c>
      <c r="G759" s="45">
        <f>F759/(1+$K$761)</f>
        <v>3821.1687853107346</v>
      </c>
      <c r="H759" s="16">
        <v>220</v>
      </c>
      <c r="I759" s="77">
        <f t="shared" si="118"/>
        <v>17.368949024139702</v>
      </c>
      <c r="J759" s="85">
        <v>44</v>
      </c>
      <c r="K759" s="104">
        <f t="shared" si="117"/>
        <v>3821.1687853107342</v>
      </c>
    </row>
    <row r="760" spans="1:41">
      <c r="B760" s="28"/>
      <c r="C760" s="21"/>
      <c r="D760" s="53"/>
      <c r="E760" s="53"/>
      <c r="F760" s="16"/>
      <c r="G760" s="49"/>
      <c r="H760" s="45"/>
      <c r="I760" s="16"/>
      <c r="J760" s="82"/>
      <c r="K760" s="54"/>
    </row>
    <row r="761" spans="1:41">
      <c r="B761" s="28"/>
      <c r="C761" s="21"/>
      <c r="D761" s="53"/>
      <c r="E761" s="53"/>
      <c r="F761" s="16"/>
      <c r="G761" s="49"/>
      <c r="H761" s="191" t="s">
        <v>77</v>
      </c>
      <c r="I761" s="192"/>
      <c r="J761" s="83"/>
      <c r="K761" s="240">
        <f>'Cálculo do fator "K"'!$F$23</f>
        <v>0.69920000000000004</v>
      </c>
    </row>
    <row r="762" spans="1:41" ht="15.75" thickBot="1">
      <c r="B762" s="29"/>
      <c r="C762" s="51"/>
      <c r="D762" s="76"/>
      <c r="E762" s="76"/>
      <c r="F762" s="78"/>
      <c r="G762" s="52"/>
      <c r="H762" s="193"/>
      <c r="I762" s="194"/>
      <c r="J762" s="84"/>
      <c r="K762" s="241"/>
    </row>
    <row r="764" spans="1:41" s="113" customFormat="1" ht="10.5" customHeight="1">
      <c r="A764"/>
      <c r="B764" s="133"/>
      <c r="C764" s="133"/>
      <c r="D764" s="133"/>
      <c r="E764" s="133"/>
      <c r="F764" s="133"/>
      <c r="G764" s="133"/>
      <c r="H764" s="133"/>
      <c r="I764" s="134"/>
      <c r="J764" s="134"/>
      <c r="K764" s="133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1:41" ht="15.75" thickBot="1"/>
    <row r="766" spans="1:41" ht="15.75">
      <c r="B766" s="210" t="s">
        <v>266</v>
      </c>
      <c r="C766" s="211"/>
      <c r="D766" s="211"/>
      <c r="E766" s="211"/>
      <c r="F766" s="211"/>
      <c r="G766" s="211"/>
      <c r="H766" s="211"/>
      <c r="I766" s="211"/>
      <c r="J766" s="211"/>
      <c r="K766" s="284"/>
    </row>
    <row r="767" spans="1:41" ht="15.75" thickBot="1">
      <c r="B767" s="204" t="s">
        <v>76</v>
      </c>
      <c r="C767" s="205"/>
      <c r="D767" s="205"/>
      <c r="E767" s="205"/>
      <c r="F767" s="205"/>
      <c r="G767" s="205"/>
      <c r="H767" s="205"/>
      <c r="I767" s="205"/>
      <c r="J767" s="205"/>
      <c r="K767" s="236"/>
    </row>
    <row r="768" spans="1:41" ht="15.75" thickBot="1">
      <c r="B768" s="35"/>
      <c r="C768" s="36"/>
      <c r="D768" s="36"/>
      <c r="E768" s="36"/>
      <c r="F768" s="36"/>
      <c r="G768" s="36"/>
      <c r="H768" s="36"/>
      <c r="I768" s="36"/>
      <c r="J768" s="36"/>
      <c r="K768" s="37"/>
    </row>
    <row r="769" spans="2:11" ht="15.75" thickBot="1">
      <c r="B769" s="195" t="s">
        <v>17</v>
      </c>
      <c r="C769" s="196"/>
      <c r="D769" s="206" t="s">
        <v>66</v>
      </c>
      <c r="E769" s="206"/>
      <c r="F769" s="206"/>
      <c r="G769" s="206"/>
      <c r="H769" s="206"/>
      <c r="I769" s="206"/>
      <c r="J769" s="258"/>
      <c r="K769" s="259"/>
    </row>
    <row r="770" spans="2:11" ht="15.75" thickBot="1">
      <c r="B770" s="13"/>
      <c r="C770" s="10"/>
      <c r="D770" s="10"/>
      <c r="E770" s="10"/>
      <c r="F770" s="10"/>
      <c r="G770" s="10"/>
      <c r="H770" s="10"/>
      <c r="I770" s="34"/>
      <c r="J770" s="34"/>
      <c r="K770" s="12"/>
    </row>
    <row r="771" spans="2:11" ht="30">
      <c r="B771" s="201" t="s">
        <v>23</v>
      </c>
      <c r="C771" s="202"/>
      <c r="D771" s="137" t="s">
        <v>6</v>
      </c>
      <c r="E771" s="137" t="s">
        <v>38</v>
      </c>
      <c r="F771" s="137" t="s">
        <v>125</v>
      </c>
      <c r="G771" s="137" t="s">
        <v>111</v>
      </c>
      <c r="H771" s="137" t="s">
        <v>117</v>
      </c>
      <c r="I771" s="137" t="s">
        <v>15</v>
      </c>
      <c r="J771" s="260" t="s">
        <v>124</v>
      </c>
      <c r="K771" s="261"/>
    </row>
    <row r="772" spans="2:11">
      <c r="B772" s="46" t="s">
        <v>8</v>
      </c>
      <c r="C772" s="21">
        <f t="shared" ref="C772:D772" si="119">C801</f>
        <v>40938</v>
      </c>
      <c r="D772" s="108" t="str">
        <f t="shared" si="119"/>
        <v>Engenheiro Civil Senior (44 horas)</v>
      </c>
      <c r="E772" s="70" t="s">
        <v>34</v>
      </c>
      <c r="F772" s="101">
        <f>'Quantitativo de MDO'!E169</f>
        <v>2.7500000000000001E-5</v>
      </c>
      <c r="G772" s="45">
        <f>K801</f>
        <v>17582.550612052732</v>
      </c>
      <c r="H772" s="45">
        <f>F772*G772</f>
        <v>0.48352014183145015</v>
      </c>
      <c r="I772" s="81">
        <f>'Cálculo do fator "K"'!$M$23</f>
        <v>2.1865000000000001</v>
      </c>
      <c r="J772" s="255">
        <f>H772*I772</f>
        <v>1.0572167901144658</v>
      </c>
      <c r="K772" s="256"/>
    </row>
    <row r="773" spans="2:11">
      <c r="B773" s="46" t="s">
        <v>9</v>
      </c>
      <c r="C773" s="21">
        <f t="shared" ref="C773:D773" si="120">C802</f>
        <v>40807</v>
      </c>
      <c r="D773" s="53" t="str">
        <f t="shared" si="120"/>
        <v>Desenhista Projetista (44 horas)</v>
      </c>
      <c r="E773" s="70" t="s">
        <v>34</v>
      </c>
      <c r="F773" s="101">
        <f>'Quantitativo de MDO'!E170</f>
        <v>1.375E-5</v>
      </c>
      <c r="G773" s="45">
        <f>K802</f>
        <v>2368.8971280602636</v>
      </c>
      <c r="H773" s="45">
        <f t="shared" ref="H773:H774" si="121">F773*G773</f>
        <v>3.2572335510828623E-2</v>
      </c>
      <c r="I773" s="81">
        <f t="shared" ref="I773:I774" si="122">I772</f>
        <v>2.1865000000000001</v>
      </c>
      <c r="J773" s="255">
        <f>H773*I773</f>
        <v>7.1219411594426782E-2</v>
      </c>
      <c r="K773" s="256"/>
    </row>
    <row r="774" spans="2:11" ht="15.75" thickBot="1">
      <c r="B774" s="73" t="s">
        <v>10</v>
      </c>
      <c r="C774" s="51">
        <f t="shared" ref="C774:D774" si="123">C803</f>
        <v>40931</v>
      </c>
      <c r="D774" s="76" t="str">
        <f t="shared" si="123"/>
        <v>Auxiliar Técnico/Assistente de Engenharia (44 horas)</v>
      </c>
      <c r="E774" s="105" t="s">
        <v>34</v>
      </c>
      <c r="F774" s="106">
        <f>'Quantitativo de MDO'!E171</f>
        <v>6.8750000000000002E-6</v>
      </c>
      <c r="G774" s="75">
        <f>K803</f>
        <v>3821.1687853107342</v>
      </c>
      <c r="H774" s="75">
        <f t="shared" si="121"/>
        <v>2.6270535399011297E-2</v>
      </c>
      <c r="I774" s="99">
        <f t="shared" si="122"/>
        <v>2.1865000000000001</v>
      </c>
      <c r="J774" s="253">
        <f>H774*I774</f>
        <v>5.7440525649938207E-2</v>
      </c>
      <c r="K774" s="254"/>
    </row>
    <row r="775" spans="2:11" ht="15.75" thickBot="1">
      <c r="B775" s="13"/>
      <c r="K775" s="69"/>
    </row>
    <row r="776" spans="2:11" ht="15.75" thickBot="1">
      <c r="B776" s="199" t="s">
        <v>21</v>
      </c>
      <c r="C776" s="200"/>
      <c r="D776" s="200"/>
      <c r="E776" s="200"/>
      <c r="F776" s="200"/>
      <c r="G776" s="200"/>
      <c r="H776" s="200"/>
      <c r="I776" s="200"/>
      <c r="J776" s="263">
        <f>SUM(J772:K774)</f>
        <v>1.1858767273588307</v>
      </c>
      <c r="K776" s="264"/>
    </row>
    <row r="777" spans="2:11" ht="15.75" thickBot="1">
      <c r="B777" s="20"/>
      <c r="C777" s="5"/>
      <c r="D777" s="5"/>
      <c r="E777" s="5"/>
      <c r="F777" s="5"/>
      <c r="G777" s="5"/>
      <c r="H777" s="5"/>
      <c r="I777" s="17"/>
      <c r="J777" s="17"/>
      <c r="K777" s="6"/>
    </row>
    <row r="778" spans="2:11" ht="15.75" thickBot="1">
      <c r="B778" s="195" t="s">
        <v>18</v>
      </c>
      <c r="C778" s="196"/>
      <c r="D778" s="203" t="s">
        <v>72</v>
      </c>
      <c r="E778" s="203"/>
      <c r="F778" s="203"/>
      <c r="G778" s="203"/>
      <c r="H778" s="203"/>
      <c r="I778" s="203"/>
      <c r="J778" s="197"/>
      <c r="K778" s="273"/>
    </row>
    <row r="779" spans="2:11" ht="15.75" thickBot="1">
      <c r="B779" s="13"/>
      <c r="C779" s="10"/>
      <c r="D779" s="10"/>
      <c r="E779" s="10"/>
      <c r="F779" s="10"/>
      <c r="G779" s="10"/>
      <c r="H779" s="10"/>
      <c r="I779" s="34"/>
      <c r="J779" s="34"/>
      <c r="K779" s="12"/>
    </row>
    <row r="780" spans="2:11" ht="30">
      <c r="B780" s="201" t="s">
        <v>23</v>
      </c>
      <c r="C780" s="202"/>
      <c r="D780" s="137" t="s">
        <v>6</v>
      </c>
      <c r="E780" s="137" t="s">
        <v>38</v>
      </c>
      <c r="F780" s="137" t="s">
        <v>125</v>
      </c>
      <c r="G780" s="137" t="s">
        <v>115</v>
      </c>
      <c r="H780" s="137" t="s">
        <v>117</v>
      </c>
      <c r="I780" s="137" t="s">
        <v>56</v>
      </c>
      <c r="J780" s="260" t="s">
        <v>11</v>
      </c>
      <c r="K780" s="261"/>
    </row>
    <row r="781" spans="2:11">
      <c r="B781" s="46" t="s">
        <v>71</v>
      </c>
      <c r="C781" s="21" t="s">
        <v>81</v>
      </c>
      <c r="D781" s="48" t="s">
        <v>43</v>
      </c>
      <c r="E781" s="21" t="s">
        <v>26</v>
      </c>
      <c r="F781" s="132">
        <v>2.0000000000000001E-4</v>
      </c>
      <c r="G781" s="49">
        <v>96.62</v>
      </c>
      <c r="H781" s="49">
        <f>F781*G781</f>
        <v>1.9324000000000001E-2</v>
      </c>
      <c r="I781" s="81">
        <f>'Cálculo do fator "K"'!$M$24</f>
        <v>1.1986000000000001</v>
      </c>
      <c r="J781" s="255">
        <f>H781*I781</f>
        <v>2.3161746400000002E-2</v>
      </c>
      <c r="K781" s="256"/>
    </row>
    <row r="782" spans="2:11" ht="15.75" thickBot="1">
      <c r="B782" s="73"/>
      <c r="C782" s="51"/>
      <c r="D782" s="74"/>
      <c r="E782" s="74"/>
      <c r="F782" s="75"/>
      <c r="G782" s="75"/>
      <c r="H782" s="75"/>
      <c r="I782" s="47"/>
      <c r="J782" s="274"/>
      <c r="K782" s="275"/>
    </row>
    <row r="783" spans="2:11" ht="15.75" thickBot="1">
      <c r="B783" s="13"/>
      <c r="K783" s="69"/>
    </row>
    <row r="784" spans="2:11" ht="15.75" thickBot="1">
      <c r="B784" s="199" t="s">
        <v>20</v>
      </c>
      <c r="C784" s="200"/>
      <c r="D784" s="200"/>
      <c r="E784" s="200"/>
      <c r="F784" s="200"/>
      <c r="G784" s="200"/>
      <c r="H784" s="200"/>
      <c r="I784" s="200"/>
      <c r="J784" s="263">
        <f>SUM(J781:K782)</f>
        <v>2.3161746400000002E-2</v>
      </c>
      <c r="K784" s="264"/>
    </row>
    <row r="785" spans="2:11" ht="15.75" thickBot="1">
      <c r="B785" s="13"/>
      <c r="K785" s="69"/>
    </row>
    <row r="786" spans="2:11" ht="15.75" thickBot="1">
      <c r="B786" s="195" t="s">
        <v>19</v>
      </c>
      <c r="C786" s="196"/>
      <c r="D786" s="197" t="s">
        <v>40</v>
      </c>
      <c r="E786" s="198"/>
      <c r="F786" s="198"/>
      <c r="G786" s="198"/>
      <c r="H786" s="198"/>
      <c r="I786" s="198"/>
      <c r="J786" s="198"/>
      <c r="K786" s="265"/>
    </row>
    <row r="787" spans="2:11" ht="15.75" thickBot="1">
      <c r="B787" s="13"/>
      <c r="C787" s="10"/>
      <c r="D787" s="10"/>
      <c r="E787" s="10"/>
      <c r="F787" s="10"/>
      <c r="G787" s="10"/>
      <c r="H787" s="10"/>
      <c r="I787" s="34"/>
      <c r="J787" s="34"/>
      <c r="K787" s="12"/>
    </row>
    <row r="788" spans="2:11" ht="30">
      <c r="B788" s="139" t="s">
        <v>25</v>
      </c>
      <c r="C788" s="137" t="s">
        <v>24</v>
      </c>
      <c r="D788" s="137" t="s">
        <v>7</v>
      </c>
      <c r="E788" s="137" t="s">
        <v>38</v>
      </c>
      <c r="F788" s="137" t="s">
        <v>125</v>
      </c>
      <c r="G788" s="137" t="s">
        <v>115</v>
      </c>
      <c r="H788" s="137" t="s">
        <v>117</v>
      </c>
      <c r="I788" s="137" t="s">
        <v>56</v>
      </c>
      <c r="J788" s="266" t="s">
        <v>11</v>
      </c>
      <c r="K788" s="267"/>
    </row>
    <row r="789" spans="2:11">
      <c r="B789" s="28" t="s">
        <v>73</v>
      </c>
      <c r="C789" s="21" t="s">
        <v>45</v>
      </c>
      <c r="D789" s="48" t="s">
        <v>46</v>
      </c>
      <c r="E789" s="21" t="s">
        <v>26</v>
      </c>
      <c r="F789" s="132">
        <v>3.5E-4</v>
      </c>
      <c r="G789" s="49">
        <v>450</v>
      </c>
      <c r="H789" s="49">
        <f>F789*G789</f>
        <v>0.1575</v>
      </c>
      <c r="I789" s="81">
        <f>'Cálculo do fator "K"'!$M$24</f>
        <v>1.1986000000000001</v>
      </c>
      <c r="J789" s="268">
        <f>H789*I789</f>
        <v>0.18877950000000002</v>
      </c>
      <c r="K789" s="269"/>
    </row>
    <row r="790" spans="2:11" ht="15.75" thickBot="1">
      <c r="B790" s="29"/>
      <c r="C790" s="51"/>
      <c r="D790" s="50"/>
      <c r="E790" s="50"/>
      <c r="F790" s="51"/>
      <c r="G790" s="52"/>
      <c r="H790" s="52"/>
      <c r="I790" s="99"/>
      <c r="J790" s="246"/>
      <c r="K790" s="247"/>
    </row>
    <row r="791" spans="2:11" ht="15.75" thickBot="1">
      <c r="B791" s="68"/>
      <c r="H791" s="22"/>
      <c r="K791" s="19"/>
    </row>
    <row r="792" spans="2:11" ht="15.75" thickBot="1">
      <c r="B792" s="199" t="s">
        <v>22</v>
      </c>
      <c r="C792" s="200"/>
      <c r="D792" s="200"/>
      <c r="E792" s="200"/>
      <c r="F792" s="200"/>
      <c r="G792" s="200"/>
      <c r="H792" s="200"/>
      <c r="I792" s="200"/>
      <c r="J792" s="263">
        <f>J789</f>
        <v>0.18877950000000002</v>
      </c>
      <c r="K792" s="264"/>
    </row>
    <row r="793" spans="2:11" ht="15.75" thickBot="1">
      <c r="B793" s="71"/>
      <c r="C793" s="71"/>
      <c r="D793" s="71"/>
      <c r="E793" s="71"/>
      <c r="F793" s="71"/>
      <c r="G793" s="71"/>
      <c r="H793" s="71"/>
      <c r="I793" s="71"/>
      <c r="J793" s="71"/>
      <c r="K793" s="72"/>
    </row>
    <row r="794" spans="2:11">
      <c r="B794" s="55"/>
      <c r="C794" s="56"/>
      <c r="D794" s="56"/>
      <c r="E794" s="56"/>
      <c r="F794" s="56"/>
      <c r="G794" s="56"/>
      <c r="H794" s="56"/>
      <c r="I794" s="57"/>
      <c r="J794" s="57"/>
      <c r="K794" s="270">
        <f>SUM(J776+J784+J792)</f>
        <v>1.3978179737588308</v>
      </c>
    </row>
    <row r="795" spans="2:11">
      <c r="B795" s="38"/>
      <c r="C795" s="39"/>
      <c r="D795" s="207" t="s">
        <v>150</v>
      </c>
      <c r="E795" s="207"/>
      <c r="F795" s="207"/>
      <c r="G795" s="207"/>
      <c r="H795" s="207"/>
      <c r="I795" s="207"/>
      <c r="J795" s="257"/>
      <c r="K795" s="271"/>
    </row>
    <row r="796" spans="2:11" ht="15.75" thickBot="1">
      <c r="B796" s="42"/>
      <c r="C796" s="43"/>
      <c r="D796" s="43"/>
      <c r="E796" s="43"/>
      <c r="F796" s="43"/>
      <c r="G796" s="43"/>
      <c r="H796" s="43"/>
      <c r="I796" s="44"/>
      <c r="J796" s="44"/>
      <c r="K796" s="272"/>
    </row>
    <row r="797" spans="2:11" ht="15.75" thickBot="1">
      <c r="B797" s="68"/>
      <c r="K797" s="69"/>
    </row>
    <row r="798" spans="2:11" ht="15.75" thickBot="1">
      <c r="B798" s="189" t="s">
        <v>78</v>
      </c>
      <c r="C798" s="190"/>
      <c r="D798" s="190"/>
      <c r="E798" s="190"/>
      <c r="F798" s="190"/>
      <c r="G798" s="190"/>
      <c r="H798" s="190"/>
      <c r="I798" s="190"/>
      <c r="J798" s="190"/>
      <c r="K798" s="239"/>
    </row>
    <row r="799" spans="2:11" ht="15.75" thickBot="1">
      <c r="B799" s="68"/>
      <c r="K799" s="69"/>
    </row>
    <row r="800" spans="2:11" ht="105">
      <c r="B800" s="139" t="s">
        <v>25</v>
      </c>
      <c r="C800" s="137" t="s">
        <v>31</v>
      </c>
      <c r="D800" s="140" t="s">
        <v>12</v>
      </c>
      <c r="E800" s="140" t="s">
        <v>26</v>
      </c>
      <c r="F800" s="137" t="s">
        <v>27</v>
      </c>
      <c r="G800" s="137" t="s">
        <v>123</v>
      </c>
      <c r="H800" s="137" t="s">
        <v>202</v>
      </c>
      <c r="I800" s="137" t="s">
        <v>41</v>
      </c>
      <c r="J800" s="137" t="s">
        <v>42</v>
      </c>
      <c r="K800" s="141" t="s">
        <v>204</v>
      </c>
    </row>
    <row r="801" spans="1:41">
      <c r="B801" s="28" t="s">
        <v>29</v>
      </c>
      <c r="C801" s="21">
        <v>40938</v>
      </c>
      <c r="D801" s="108" t="s">
        <v>103</v>
      </c>
      <c r="E801" s="16" t="s">
        <v>34</v>
      </c>
      <c r="F801" s="49">
        <v>29876.27</v>
      </c>
      <c r="G801" s="45">
        <f>F801/(1+$K$805)</f>
        <v>17582.550612052732</v>
      </c>
      <c r="H801" s="16">
        <v>220</v>
      </c>
      <c r="I801" s="77">
        <f>G801/H801</f>
        <v>79.920684600239696</v>
      </c>
      <c r="J801" s="85">
        <v>44</v>
      </c>
      <c r="K801" s="104">
        <f t="shared" ref="K801:K803" si="124">I801*J801*5</f>
        <v>17582.550612052732</v>
      </c>
    </row>
    <row r="802" spans="1:41">
      <c r="B802" s="28" t="s">
        <v>30</v>
      </c>
      <c r="C802" s="21">
        <v>40807</v>
      </c>
      <c r="D802" s="53" t="s">
        <v>83</v>
      </c>
      <c r="E802" s="16" t="s">
        <v>34</v>
      </c>
      <c r="F802" s="49">
        <v>4025.23</v>
      </c>
      <c r="G802" s="45">
        <f>F802/(1+$K$805)</f>
        <v>2368.8971280602636</v>
      </c>
      <c r="H802" s="16">
        <v>220</v>
      </c>
      <c r="I802" s="77">
        <f t="shared" ref="I802:I803" si="125">G802/H802</f>
        <v>10.767714218455744</v>
      </c>
      <c r="J802" s="85">
        <v>44</v>
      </c>
      <c r="K802" s="104">
        <f t="shared" si="124"/>
        <v>2368.8971280602636</v>
      </c>
    </row>
    <row r="803" spans="1:41">
      <c r="B803" s="28" t="s">
        <v>36</v>
      </c>
      <c r="C803" s="21">
        <v>40931</v>
      </c>
      <c r="D803" s="89" t="s">
        <v>50</v>
      </c>
      <c r="E803" s="16" t="s">
        <v>34</v>
      </c>
      <c r="F803" s="49">
        <v>6492.93</v>
      </c>
      <c r="G803" s="45">
        <f>F803/(1+$K$805)</f>
        <v>3821.1687853107346</v>
      </c>
      <c r="H803" s="16">
        <v>220</v>
      </c>
      <c r="I803" s="77">
        <f t="shared" si="125"/>
        <v>17.368949024139702</v>
      </c>
      <c r="J803" s="85">
        <v>44</v>
      </c>
      <c r="K803" s="104">
        <f t="shared" si="124"/>
        <v>3821.1687853107342</v>
      </c>
    </row>
    <row r="804" spans="1:41">
      <c r="B804" s="28"/>
      <c r="C804" s="21"/>
      <c r="D804" s="53"/>
      <c r="E804" s="53"/>
      <c r="F804" s="16"/>
      <c r="G804" s="49"/>
      <c r="H804" s="45"/>
      <c r="I804" s="16"/>
      <c r="J804" s="82"/>
      <c r="K804" s="54"/>
    </row>
    <row r="805" spans="1:41">
      <c r="B805" s="28"/>
      <c r="C805" s="21"/>
      <c r="D805" s="53"/>
      <c r="E805" s="53"/>
      <c r="F805" s="16"/>
      <c r="G805" s="49"/>
      <c r="H805" s="191" t="s">
        <v>77</v>
      </c>
      <c r="I805" s="192"/>
      <c r="J805" s="83"/>
      <c r="K805" s="240">
        <f>'Cálculo do fator "K"'!$F$23</f>
        <v>0.69920000000000004</v>
      </c>
    </row>
    <row r="806" spans="1:41" ht="15.75" thickBot="1">
      <c r="B806" s="29"/>
      <c r="C806" s="51"/>
      <c r="D806" s="76"/>
      <c r="E806" s="76"/>
      <c r="F806" s="78"/>
      <c r="G806" s="52"/>
      <c r="H806" s="193"/>
      <c r="I806" s="194"/>
      <c r="J806" s="84"/>
      <c r="K806" s="241"/>
    </row>
    <row r="808" spans="1:41" s="113" customFormat="1" ht="9.75" customHeight="1">
      <c r="A808"/>
      <c r="B808" s="133"/>
      <c r="C808" s="133"/>
      <c r="D808" s="133"/>
      <c r="E808" s="133"/>
      <c r="F808" s="133"/>
      <c r="G808" s="133"/>
      <c r="H808" s="133"/>
      <c r="I808" s="134"/>
      <c r="J808" s="134"/>
      <c r="K808" s="133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</row>
    <row r="809" spans="1:41" ht="15.75" thickBot="1"/>
    <row r="810" spans="1:41" ht="15.75">
      <c r="B810" s="208" t="s">
        <v>267</v>
      </c>
      <c r="C810" s="209"/>
      <c r="D810" s="209"/>
      <c r="E810" s="209"/>
      <c r="F810" s="209"/>
      <c r="G810" s="209"/>
      <c r="H810" s="209"/>
      <c r="I810" s="209"/>
      <c r="J810" s="209"/>
      <c r="K810" s="280"/>
    </row>
    <row r="811" spans="1:41" ht="15.75" thickBot="1">
      <c r="B811" s="204" t="s">
        <v>76</v>
      </c>
      <c r="C811" s="205"/>
      <c r="D811" s="205"/>
      <c r="E811" s="205"/>
      <c r="F811" s="205"/>
      <c r="G811" s="205"/>
      <c r="H811" s="205"/>
      <c r="I811" s="205"/>
      <c r="J811" s="205"/>
      <c r="K811" s="236"/>
    </row>
    <row r="812" spans="1:41" ht="15.75" thickBot="1">
      <c r="B812" s="35"/>
      <c r="C812" s="36"/>
      <c r="D812" s="36"/>
      <c r="E812" s="36"/>
      <c r="F812" s="36"/>
      <c r="G812" s="36"/>
      <c r="H812" s="36"/>
      <c r="I812" s="36"/>
      <c r="J812" s="36"/>
      <c r="K812" s="37"/>
    </row>
    <row r="813" spans="1:41" ht="15.75" thickBot="1">
      <c r="B813" s="195" t="s">
        <v>17</v>
      </c>
      <c r="C813" s="196"/>
      <c r="D813" s="206" t="s">
        <v>66</v>
      </c>
      <c r="E813" s="206"/>
      <c r="F813" s="206"/>
      <c r="G813" s="206"/>
      <c r="H813" s="206"/>
      <c r="I813" s="206"/>
      <c r="J813" s="258"/>
      <c r="K813" s="259"/>
    </row>
    <row r="814" spans="1:41" ht="15.75" thickBot="1">
      <c r="B814" s="13"/>
      <c r="C814" s="10"/>
      <c r="D814" s="10"/>
      <c r="E814" s="10"/>
      <c r="F814" s="10"/>
      <c r="G814" s="10"/>
      <c r="H814" s="10"/>
      <c r="I814" s="34"/>
      <c r="J814" s="34"/>
      <c r="K814" s="12"/>
    </row>
    <row r="815" spans="1:41" ht="30">
      <c r="B815" s="201" t="s">
        <v>23</v>
      </c>
      <c r="C815" s="202"/>
      <c r="D815" s="137" t="s">
        <v>6</v>
      </c>
      <c r="E815" s="137" t="s">
        <v>38</v>
      </c>
      <c r="F815" s="137" t="s">
        <v>125</v>
      </c>
      <c r="G815" s="137" t="s">
        <v>111</v>
      </c>
      <c r="H815" s="137" t="s">
        <v>117</v>
      </c>
      <c r="I815" s="137" t="s">
        <v>15</v>
      </c>
      <c r="J815" s="260" t="s">
        <v>124</v>
      </c>
      <c r="K815" s="261"/>
    </row>
    <row r="816" spans="1:41">
      <c r="B816" s="46" t="s">
        <v>8</v>
      </c>
      <c r="C816" s="21">
        <f t="shared" ref="C816:D816" si="126">C845</f>
        <v>40938</v>
      </c>
      <c r="D816" s="108" t="str">
        <f t="shared" si="126"/>
        <v>Engenheiro Civil Senior (44 horas)</v>
      </c>
      <c r="E816" s="70" t="s">
        <v>34</v>
      </c>
      <c r="F816" s="101">
        <f>'Quantitativo de MDO'!E178</f>
        <v>2.5000000000000001E-5</v>
      </c>
      <c r="G816" s="45">
        <f>K845</f>
        <v>17582.550612052732</v>
      </c>
      <c r="H816" s="45">
        <f>F816*G816</f>
        <v>0.4395637653013183</v>
      </c>
      <c r="I816" s="81">
        <f>'Cálculo do fator "K"'!$M$23</f>
        <v>2.1865000000000001</v>
      </c>
      <c r="J816" s="255">
        <f>H816*I816</f>
        <v>0.96110617283133248</v>
      </c>
      <c r="K816" s="256"/>
    </row>
    <row r="817" spans="2:11">
      <c r="B817" s="46" t="s">
        <v>9</v>
      </c>
      <c r="C817" s="21">
        <f t="shared" ref="C817:D817" si="127">C846</f>
        <v>40807</v>
      </c>
      <c r="D817" s="53" t="str">
        <f t="shared" si="127"/>
        <v>Desenhista Projetista (44 horas)</v>
      </c>
      <c r="E817" s="70" t="s">
        <v>34</v>
      </c>
      <c r="F817" s="101">
        <f>'Quantitativo de MDO'!E179</f>
        <v>1.2500000000000001E-5</v>
      </c>
      <c r="G817" s="45">
        <f>K846</f>
        <v>2368.8971280602636</v>
      </c>
      <c r="H817" s="45">
        <f t="shared" ref="H817:H818" si="128">F817*G817</f>
        <v>2.9611214100753298E-2</v>
      </c>
      <c r="I817" s="81">
        <f t="shared" ref="I817:I818" si="129">I816</f>
        <v>2.1865000000000001</v>
      </c>
      <c r="J817" s="255">
        <f>H817*I817</f>
        <v>6.4744919631297096E-2</v>
      </c>
      <c r="K817" s="256"/>
    </row>
    <row r="818" spans="2:11" ht="15.75" thickBot="1">
      <c r="B818" s="73" t="s">
        <v>10</v>
      </c>
      <c r="C818" s="51">
        <f t="shared" ref="C818:D818" si="130">C847</f>
        <v>40931</v>
      </c>
      <c r="D818" s="76" t="str">
        <f t="shared" si="130"/>
        <v>Auxiliar Técnico/Assistente de Engenharia (44 horas)</v>
      </c>
      <c r="E818" s="105" t="s">
        <v>34</v>
      </c>
      <c r="F818" s="106">
        <f>'Quantitativo de MDO'!E180</f>
        <v>6.2500000000000003E-6</v>
      </c>
      <c r="G818" s="75">
        <f>K847</f>
        <v>3821.1687853107342</v>
      </c>
      <c r="H818" s="75">
        <f t="shared" si="128"/>
        <v>2.3882304908192091E-2</v>
      </c>
      <c r="I818" s="99">
        <f t="shared" si="129"/>
        <v>2.1865000000000001</v>
      </c>
      <c r="J818" s="253">
        <f>H818*I818</f>
        <v>5.2218659681762009E-2</v>
      </c>
      <c r="K818" s="254"/>
    </row>
    <row r="819" spans="2:11" ht="15.75" thickBot="1">
      <c r="B819" s="13"/>
      <c r="K819" s="69"/>
    </row>
    <row r="820" spans="2:11" ht="15.75" thickBot="1">
      <c r="B820" s="199" t="s">
        <v>21</v>
      </c>
      <c r="C820" s="200"/>
      <c r="D820" s="200"/>
      <c r="E820" s="200"/>
      <c r="F820" s="200"/>
      <c r="G820" s="200"/>
      <c r="H820" s="200"/>
      <c r="I820" s="200"/>
      <c r="J820" s="263">
        <f>SUM(J816:K818)</f>
        <v>1.0780697521443916</v>
      </c>
      <c r="K820" s="264"/>
    </row>
    <row r="821" spans="2:11" ht="15.75" thickBot="1">
      <c r="B821" s="20"/>
      <c r="C821" s="5"/>
      <c r="D821" s="5"/>
      <c r="E821" s="5"/>
      <c r="F821" s="5"/>
      <c r="G821" s="5"/>
      <c r="H821" s="5"/>
      <c r="I821" s="17"/>
      <c r="J821" s="17"/>
      <c r="K821" s="6"/>
    </row>
    <row r="822" spans="2:11" ht="15.75" thickBot="1">
      <c r="B822" s="195" t="s">
        <v>18</v>
      </c>
      <c r="C822" s="196"/>
      <c r="D822" s="203" t="s">
        <v>72</v>
      </c>
      <c r="E822" s="203"/>
      <c r="F822" s="203"/>
      <c r="G822" s="203"/>
      <c r="H822" s="203"/>
      <c r="I822" s="203"/>
      <c r="J822" s="197"/>
      <c r="K822" s="273"/>
    </row>
    <row r="823" spans="2:11" ht="15.75" thickBot="1">
      <c r="B823" s="13"/>
      <c r="C823" s="10"/>
      <c r="D823" s="10"/>
      <c r="E823" s="10"/>
      <c r="F823" s="10"/>
      <c r="G823" s="10"/>
      <c r="H823" s="10"/>
      <c r="I823" s="34"/>
      <c r="J823" s="34"/>
      <c r="K823" s="12"/>
    </row>
    <row r="824" spans="2:11" ht="30">
      <c r="B824" s="201" t="s">
        <v>23</v>
      </c>
      <c r="C824" s="202"/>
      <c r="D824" s="137" t="s">
        <v>6</v>
      </c>
      <c r="E824" s="137" t="s">
        <v>38</v>
      </c>
      <c r="F824" s="137" t="s">
        <v>125</v>
      </c>
      <c r="G824" s="137" t="s">
        <v>115</v>
      </c>
      <c r="H824" s="137" t="s">
        <v>117</v>
      </c>
      <c r="I824" s="137" t="s">
        <v>56</v>
      </c>
      <c r="J824" s="260" t="s">
        <v>11</v>
      </c>
      <c r="K824" s="261"/>
    </row>
    <row r="825" spans="2:11">
      <c r="B825" s="46" t="s">
        <v>71</v>
      </c>
      <c r="C825" s="21" t="s">
        <v>81</v>
      </c>
      <c r="D825" s="48" t="s">
        <v>43</v>
      </c>
      <c r="E825" s="21" t="s">
        <v>26</v>
      </c>
      <c r="F825" s="132">
        <v>2.0000000000000001E-4</v>
      </c>
      <c r="G825" s="49">
        <v>96.62</v>
      </c>
      <c r="H825" s="49">
        <f>F825*G825</f>
        <v>1.9324000000000001E-2</v>
      </c>
      <c r="I825" s="81">
        <f>'Cálculo do fator "K"'!$M$24</f>
        <v>1.1986000000000001</v>
      </c>
      <c r="J825" s="255">
        <f>H825*I825</f>
        <v>2.3161746400000002E-2</v>
      </c>
      <c r="K825" s="256"/>
    </row>
    <row r="826" spans="2:11" ht="15.75" thickBot="1">
      <c r="B826" s="73"/>
      <c r="C826" s="51"/>
      <c r="D826" s="74"/>
      <c r="E826" s="74"/>
      <c r="F826" s="75"/>
      <c r="G826" s="75"/>
      <c r="H826" s="75"/>
      <c r="I826" s="47"/>
      <c r="J826" s="274"/>
      <c r="K826" s="275"/>
    </row>
    <row r="827" spans="2:11" ht="15.75" thickBot="1">
      <c r="B827" s="13"/>
      <c r="K827" s="69"/>
    </row>
    <row r="828" spans="2:11" ht="15.75" thickBot="1">
      <c r="B828" s="199" t="s">
        <v>20</v>
      </c>
      <c r="C828" s="200"/>
      <c r="D828" s="200"/>
      <c r="E828" s="200"/>
      <c r="F828" s="200"/>
      <c r="G828" s="200"/>
      <c r="H828" s="200"/>
      <c r="I828" s="200"/>
      <c r="J828" s="263">
        <f>SUM(J825:K826)</f>
        <v>2.3161746400000002E-2</v>
      </c>
      <c r="K828" s="264"/>
    </row>
    <row r="829" spans="2:11" ht="15.75" thickBot="1">
      <c r="B829" s="13"/>
      <c r="K829" s="69"/>
    </row>
    <row r="830" spans="2:11" ht="15.75" thickBot="1">
      <c r="B830" s="195" t="s">
        <v>19</v>
      </c>
      <c r="C830" s="196"/>
      <c r="D830" s="197" t="s">
        <v>40</v>
      </c>
      <c r="E830" s="198"/>
      <c r="F830" s="198"/>
      <c r="G830" s="198"/>
      <c r="H830" s="198"/>
      <c r="I830" s="198"/>
      <c r="J830" s="198"/>
      <c r="K830" s="265"/>
    </row>
    <row r="831" spans="2:11" ht="15.75" thickBot="1">
      <c r="B831" s="13"/>
      <c r="C831" s="10"/>
      <c r="D831" s="10"/>
      <c r="E831" s="10"/>
      <c r="F831" s="10"/>
      <c r="G831" s="10"/>
      <c r="H831" s="10"/>
      <c r="I831" s="34"/>
      <c r="J831" s="34"/>
      <c r="K831" s="12"/>
    </row>
    <row r="832" spans="2:11" ht="30">
      <c r="B832" s="139" t="s">
        <v>25</v>
      </c>
      <c r="C832" s="137" t="s">
        <v>24</v>
      </c>
      <c r="D832" s="137" t="s">
        <v>7</v>
      </c>
      <c r="E832" s="137" t="s">
        <v>38</v>
      </c>
      <c r="F832" s="137" t="s">
        <v>125</v>
      </c>
      <c r="G832" s="137" t="s">
        <v>115</v>
      </c>
      <c r="H832" s="137" t="s">
        <v>117</v>
      </c>
      <c r="I832" s="137" t="s">
        <v>56</v>
      </c>
      <c r="J832" s="266" t="s">
        <v>11</v>
      </c>
      <c r="K832" s="267"/>
    </row>
    <row r="833" spans="2:11">
      <c r="B833" s="28" t="s">
        <v>73</v>
      </c>
      <c r="C833" s="21" t="s">
        <v>45</v>
      </c>
      <c r="D833" s="48" t="s">
        <v>46</v>
      </c>
      <c r="E833" s="21" t="s">
        <v>26</v>
      </c>
      <c r="F833" s="132">
        <v>3.5E-4</v>
      </c>
      <c r="G833" s="49">
        <v>450</v>
      </c>
      <c r="H833" s="49">
        <f>F833*G833</f>
        <v>0.1575</v>
      </c>
      <c r="I833" s="81">
        <f>'Cálculo do fator "K"'!$M$24</f>
        <v>1.1986000000000001</v>
      </c>
      <c r="J833" s="268">
        <f>H833*I833</f>
        <v>0.18877950000000002</v>
      </c>
      <c r="K833" s="269"/>
    </row>
    <row r="834" spans="2:11" ht="15.75" thickBot="1">
      <c r="B834" s="29"/>
      <c r="C834" s="51"/>
      <c r="D834" s="50"/>
      <c r="E834" s="50"/>
      <c r="F834" s="51"/>
      <c r="G834" s="52"/>
      <c r="H834" s="52"/>
      <c r="I834" s="99"/>
      <c r="J834" s="246"/>
      <c r="K834" s="247"/>
    </row>
    <row r="835" spans="2:11" ht="15.75" thickBot="1">
      <c r="B835" s="68"/>
      <c r="H835" s="22"/>
      <c r="K835" s="19"/>
    </row>
    <row r="836" spans="2:11" ht="15.75" thickBot="1">
      <c r="B836" s="199" t="s">
        <v>22</v>
      </c>
      <c r="C836" s="200"/>
      <c r="D836" s="200"/>
      <c r="E836" s="200"/>
      <c r="F836" s="200"/>
      <c r="G836" s="200"/>
      <c r="H836" s="200"/>
      <c r="I836" s="200"/>
      <c r="J836" s="263">
        <f>J833</f>
        <v>0.18877950000000002</v>
      </c>
      <c r="K836" s="264"/>
    </row>
    <row r="837" spans="2:11" ht="15.75" thickBot="1">
      <c r="B837" s="71"/>
      <c r="C837" s="71"/>
      <c r="D837" s="71"/>
      <c r="E837" s="71"/>
      <c r="F837" s="71"/>
      <c r="G837" s="71"/>
      <c r="H837" s="71"/>
      <c r="I837" s="71"/>
      <c r="J837" s="71"/>
      <c r="K837" s="72"/>
    </row>
    <row r="838" spans="2:11">
      <c r="B838" s="55"/>
      <c r="C838" s="56"/>
      <c r="D838" s="56"/>
      <c r="E838" s="56"/>
      <c r="F838" s="56"/>
      <c r="G838" s="56"/>
      <c r="H838" s="56"/>
      <c r="I838" s="57"/>
      <c r="J838" s="57"/>
      <c r="K838" s="270">
        <f>SUM(J820+J828+J836)</f>
        <v>1.2900109985443917</v>
      </c>
    </row>
    <row r="839" spans="2:11">
      <c r="B839" s="38"/>
      <c r="C839" s="39"/>
      <c r="D839" s="207" t="s">
        <v>150</v>
      </c>
      <c r="E839" s="207"/>
      <c r="F839" s="207"/>
      <c r="G839" s="207"/>
      <c r="H839" s="207"/>
      <c r="I839" s="207"/>
      <c r="J839" s="257"/>
      <c r="K839" s="271"/>
    </row>
    <row r="840" spans="2:11" ht="15.75" thickBot="1">
      <c r="B840" s="42"/>
      <c r="C840" s="43"/>
      <c r="D840" s="43"/>
      <c r="E840" s="43"/>
      <c r="F840" s="43"/>
      <c r="G840" s="43"/>
      <c r="H840" s="43"/>
      <c r="I840" s="44"/>
      <c r="J840" s="44"/>
      <c r="K840" s="272"/>
    </row>
    <row r="841" spans="2:11" ht="15.75" thickBot="1">
      <c r="B841" s="68"/>
      <c r="K841" s="69"/>
    </row>
    <row r="842" spans="2:11" ht="15.75" thickBot="1">
      <c r="B842" s="189" t="s">
        <v>78</v>
      </c>
      <c r="C842" s="190"/>
      <c r="D842" s="190"/>
      <c r="E842" s="190"/>
      <c r="F842" s="190"/>
      <c r="G842" s="190"/>
      <c r="H842" s="190"/>
      <c r="I842" s="190"/>
      <c r="J842" s="190"/>
      <c r="K842" s="239"/>
    </row>
    <row r="843" spans="2:11" ht="15.75" thickBot="1">
      <c r="B843" s="68"/>
      <c r="K843" s="69"/>
    </row>
    <row r="844" spans="2:11" ht="105">
      <c r="B844" s="139" t="s">
        <v>25</v>
      </c>
      <c r="C844" s="137" t="s">
        <v>31</v>
      </c>
      <c r="D844" s="140" t="s">
        <v>12</v>
      </c>
      <c r="E844" s="140" t="s">
        <v>26</v>
      </c>
      <c r="F844" s="137" t="s">
        <v>27</v>
      </c>
      <c r="G844" s="137" t="s">
        <v>123</v>
      </c>
      <c r="H844" s="137" t="s">
        <v>202</v>
      </c>
      <c r="I844" s="137" t="s">
        <v>41</v>
      </c>
      <c r="J844" s="137" t="s">
        <v>42</v>
      </c>
      <c r="K844" s="141" t="s">
        <v>204</v>
      </c>
    </row>
    <row r="845" spans="2:11">
      <c r="B845" s="28" t="s">
        <v>29</v>
      </c>
      <c r="C845" s="21">
        <v>40938</v>
      </c>
      <c r="D845" s="108" t="s">
        <v>103</v>
      </c>
      <c r="E845" s="16" t="s">
        <v>34</v>
      </c>
      <c r="F845" s="49">
        <v>29876.27</v>
      </c>
      <c r="G845" s="45">
        <f>F845/(1+$K$849)</f>
        <v>17582.550612052732</v>
      </c>
      <c r="H845" s="16">
        <v>220</v>
      </c>
      <c r="I845" s="77">
        <f>G845/H845</f>
        <v>79.920684600239696</v>
      </c>
      <c r="J845" s="85">
        <v>44</v>
      </c>
      <c r="K845" s="104">
        <f t="shared" ref="K845:K847" si="131">I845*J845*5</f>
        <v>17582.550612052732</v>
      </c>
    </row>
    <row r="846" spans="2:11">
      <c r="B846" s="28" t="s">
        <v>30</v>
      </c>
      <c r="C846" s="21">
        <v>40807</v>
      </c>
      <c r="D846" s="53" t="s">
        <v>83</v>
      </c>
      <c r="E846" s="16" t="s">
        <v>34</v>
      </c>
      <c r="F846" s="49">
        <v>4025.23</v>
      </c>
      <c r="G846" s="45">
        <f>F846/(1+$K$849)</f>
        <v>2368.8971280602636</v>
      </c>
      <c r="H846" s="16">
        <v>220</v>
      </c>
      <c r="I846" s="77">
        <f t="shared" ref="I846:I847" si="132">G846/H846</f>
        <v>10.767714218455744</v>
      </c>
      <c r="J846" s="85">
        <v>44</v>
      </c>
      <c r="K846" s="104">
        <f t="shared" si="131"/>
        <v>2368.8971280602636</v>
      </c>
    </row>
    <row r="847" spans="2:11">
      <c r="B847" s="28" t="s">
        <v>36</v>
      </c>
      <c r="C847" s="21">
        <v>40931</v>
      </c>
      <c r="D847" s="89" t="s">
        <v>50</v>
      </c>
      <c r="E847" s="16" t="s">
        <v>34</v>
      </c>
      <c r="F847" s="49">
        <v>6492.93</v>
      </c>
      <c r="G847" s="45">
        <f>F847/(1+$K$849)</f>
        <v>3821.1687853107346</v>
      </c>
      <c r="H847" s="16">
        <v>220</v>
      </c>
      <c r="I847" s="77">
        <f t="shared" si="132"/>
        <v>17.368949024139702</v>
      </c>
      <c r="J847" s="85">
        <v>44</v>
      </c>
      <c r="K847" s="104">
        <f t="shared" si="131"/>
        <v>3821.1687853107342</v>
      </c>
    </row>
    <row r="848" spans="2:11">
      <c r="B848" s="28"/>
      <c r="C848" s="21"/>
      <c r="D848" s="53"/>
      <c r="E848" s="53"/>
      <c r="F848" s="16"/>
      <c r="G848" s="49"/>
      <c r="H848" s="45"/>
      <c r="I848" s="16"/>
      <c r="J848" s="82"/>
      <c r="K848" s="54"/>
    </row>
    <row r="849" spans="1:41">
      <c r="B849" s="28"/>
      <c r="C849" s="21"/>
      <c r="D849" s="53"/>
      <c r="E849" s="53"/>
      <c r="F849" s="16"/>
      <c r="G849" s="49"/>
      <c r="H849" s="191" t="s">
        <v>77</v>
      </c>
      <c r="I849" s="192"/>
      <c r="J849" s="83"/>
      <c r="K849" s="240">
        <f>'Cálculo do fator "K"'!$F$23</f>
        <v>0.69920000000000004</v>
      </c>
    </row>
    <row r="850" spans="1:41" ht="15.75" thickBot="1">
      <c r="B850" s="29"/>
      <c r="C850" s="51"/>
      <c r="D850" s="76"/>
      <c r="E850" s="76"/>
      <c r="F850" s="78"/>
      <c r="G850" s="52"/>
      <c r="H850" s="193"/>
      <c r="I850" s="194"/>
      <c r="J850" s="84"/>
      <c r="K850" s="241"/>
    </row>
    <row r="852" spans="1:41" s="113" customFormat="1" ht="7.5" customHeight="1">
      <c r="A852"/>
      <c r="B852" s="133"/>
      <c r="C852" s="133"/>
      <c r="D852" s="133"/>
      <c r="E852" s="133"/>
      <c r="F852" s="133"/>
      <c r="G852" s="133"/>
      <c r="H852" s="133"/>
      <c r="I852" s="134"/>
      <c r="J852" s="134"/>
      <c r="K852" s="133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</row>
    <row r="853" spans="1:41" ht="15.75" thickBot="1"/>
    <row r="854" spans="1:41" ht="15.75">
      <c r="B854" s="208" t="s">
        <v>268</v>
      </c>
      <c r="C854" s="209"/>
      <c r="D854" s="209"/>
      <c r="E854" s="209"/>
      <c r="F854" s="209"/>
      <c r="G854" s="209"/>
      <c r="H854" s="209"/>
      <c r="I854" s="209"/>
      <c r="J854" s="209"/>
      <c r="K854" s="280"/>
    </row>
    <row r="855" spans="1:41" ht="15.75" thickBot="1">
      <c r="B855" s="204" t="s">
        <v>76</v>
      </c>
      <c r="C855" s="205"/>
      <c r="D855" s="205"/>
      <c r="E855" s="205"/>
      <c r="F855" s="205"/>
      <c r="G855" s="205"/>
      <c r="H855" s="205"/>
      <c r="I855" s="205"/>
      <c r="J855" s="205"/>
      <c r="K855" s="236"/>
    </row>
    <row r="856" spans="1:41" ht="15.75" thickBot="1">
      <c r="B856" s="35"/>
      <c r="C856" s="36"/>
      <c r="D856" s="36"/>
      <c r="E856" s="36"/>
      <c r="F856" s="36"/>
      <c r="G856" s="36"/>
      <c r="H856" s="36"/>
      <c r="I856" s="36"/>
      <c r="J856" s="36"/>
      <c r="K856" s="37"/>
    </row>
    <row r="857" spans="1:41" ht="15.75" thickBot="1">
      <c r="B857" s="195" t="s">
        <v>17</v>
      </c>
      <c r="C857" s="196"/>
      <c r="D857" s="206" t="s">
        <v>66</v>
      </c>
      <c r="E857" s="206"/>
      <c r="F857" s="206"/>
      <c r="G857" s="206"/>
      <c r="H857" s="206"/>
      <c r="I857" s="206"/>
      <c r="J857" s="258"/>
      <c r="K857" s="259"/>
    </row>
    <row r="858" spans="1:41" ht="15.75" thickBot="1">
      <c r="B858" s="13"/>
      <c r="C858" s="10"/>
      <c r="D858" s="10"/>
      <c r="E858" s="10"/>
      <c r="F858" s="10"/>
      <c r="G858" s="10"/>
      <c r="H858" s="10"/>
      <c r="I858" s="34"/>
      <c r="J858" s="34"/>
      <c r="K858" s="12"/>
    </row>
    <row r="859" spans="1:41" ht="30">
      <c r="B859" s="201" t="s">
        <v>23</v>
      </c>
      <c r="C859" s="202"/>
      <c r="D859" s="137" t="s">
        <v>6</v>
      </c>
      <c r="E859" s="137" t="s">
        <v>38</v>
      </c>
      <c r="F859" s="137" t="s">
        <v>125</v>
      </c>
      <c r="G859" s="137" t="s">
        <v>111</v>
      </c>
      <c r="H859" s="137" t="s">
        <v>117</v>
      </c>
      <c r="I859" s="137" t="s">
        <v>15</v>
      </c>
      <c r="J859" s="260" t="s">
        <v>124</v>
      </c>
      <c r="K859" s="261"/>
    </row>
    <row r="860" spans="1:41">
      <c r="B860" s="46" t="s">
        <v>8</v>
      </c>
      <c r="C860" s="21">
        <f t="shared" ref="C860:D860" si="133">C889</f>
        <v>40938</v>
      </c>
      <c r="D860" s="108" t="str">
        <f t="shared" si="133"/>
        <v>Engenheiro Mecânico Senior (44 horas)</v>
      </c>
      <c r="E860" s="70" t="s">
        <v>34</v>
      </c>
      <c r="F860" s="101">
        <f>'Quantitativo de MDO'!E187</f>
        <v>1.7499999999999998E-5</v>
      </c>
      <c r="G860" s="45">
        <f>K889</f>
        <v>17582.550612052732</v>
      </c>
      <c r="H860" s="45">
        <f>F860*G860</f>
        <v>0.30769463571092276</v>
      </c>
      <c r="I860" s="81">
        <f>'Cálculo do fator "K"'!$M$23</f>
        <v>2.1865000000000001</v>
      </c>
      <c r="J860" s="255">
        <f>H860*I860</f>
        <v>0.67277432098193268</v>
      </c>
      <c r="K860" s="256"/>
    </row>
    <row r="861" spans="1:41">
      <c r="B861" s="46" t="s">
        <v>9</v>
      </c>
      <c r="C861" s="21">
        <f t="shared" ref="C861:D861" si="134">C890</f>
        <v>40807</v>
      </c>
      <c r="D861" s="53" t="str">
        <f t="shared" si="134"/>
        <v>Desenhista Projetista (44 horas)</v>
      </c>
      <c r="E861" s="70" t="s">
        <v>34</v>
      </c>
      <c r="F861" s="101">
        <f>'Quantitativo de MDO'!E188</f>
        <v>8.7499999999999992E-6</v>
      </c>
      <c r="G861" s="45">
        <f>K890</f>
        <v>2368.8971280602636</v>
      </c>
      <c r="H861" s="45">
        <f t="shared" ref="H861:H862" si="135">F861*G861</f>
        <v>2.0727849870527306E-2</v>
      </c>
      <c r="I861" s="81">
        <f t="shared" ref="I861:I862" si="136">I860</f>
        <v>2.1865000000000001</v>
      </c>
      <c r="J861" s="255">
        <f>H861*I861</f>
        <v>4.5321443741907955E-2</v>
      </c>
      <c r="K861" s="256"/>
    </row>
    <row r="862" spans="1:41" ht="15.75" thickBot="1">
      <c r="B862" s="73" t="s">
        <v>10</v>
      </c>
      <c r="C862" s="51">
        <f t="shared" ref="C862:D862" si="137">C891</f>
        <v>40931</v>
      </c>
      <c r="D862" s="76" t="str">
        <f t="shared" si="137"/>
        <v>Auxiliar Técnico/Assistente de Engenharia (44 horas)</v>
      </c>
      <c r="E862" s="105" t="s">
        <v>34</v>
      </c>
      <c r="F862" s="106">
        <f>'Quantitativo de MDO'!E189</f>
        <v>4.3749999999999996E-6</v>
      </c>
      <c r="G862" s="75">
        <f>K891</f>
        <v>3821.1687853107342</v>
      </c>
      <c r="H862" s="75">
        <f t="shared" si="135"/>
        <v>1.6717613435734462E-2</v>
      </c>
      <c r="I862" s="99">
        <f t="shared" si="136"/>
        <v>2.1865000000000001</v>
      </c>
      <c r="J862" s="253">
        <f>H862*I862</f>
        <v>3.65530617772334E-2</v>
      </c>
      <c r="K862" s="254"/>
    </row>
    <row r="863" spans="1:41" ht="15.75" thickBot="1">
      <c r="B863" s="13"/>
      <c r="K863" s="69"/>
    </row>
    <row r="864" spans="1:41" ht="15.75" thickBot="1">
      <c r="B864" s="199" t="s">
        <v>21</v>
      </c>
      <c r="C864" s="200"/>
      <c r="D864" s="200"/>
      <c r="E864" s="200"/>
      <c r="F864" s="200"/>
      <c r="G864" s="200"/>
      <c r="H864" s="200"/>
      <c r="I864" s="200"/>
      <c r="J864" s="263">
        <f>SUM(J860:K862)</f>
        <v>0.75464882650107401</v>
      </c>
      <c r="K864" s="264"/>
    </row>
    <row r="865" spans="2:11" ht="15.75" thickBot="1">
      <c r="B865" s="20"/>
      <c r="C865" s="5"/>
      <c r="D865" s="5"/>
      <c r="E865" s="5"/>
      <c r="F865" s="5"/>
      <c r="G865" s="5"/>
      <c r="H865" s="5"/>
      <c r="I865" s="17"/>
      <c r="J865" s="17"/>
      <c r="K865" s="6"/>
    </row>
    <row r="866" spans="2:11" ht="15.75" thickBot="1">
      <c r="B866" s="195" t="s">
        <v>18</v>
      </c>
      <c r="C866" s="196"/>
      <c r="D866" s="203" t="s">
        <v>72</v>
      </c>
      <c r="E866" s="203"/>
      <c r="F866" s="203"/>
      <c r="G866" s="203"/>
      <c r="H866" s="203"/>
      <c r="I866" s="203"/>
      <c r="J866" s="197"/>
      <c r="K866" s="273"/>
    </row>
    <row r="867" spans="2:11" ht="15.75" thickBot="1">
      <c r="B867" s="13"/>
      <c r="C867" s="10"/>
      <c r="D867" s="10"/>
      <c r="E867" s="10"/>
      <c r="F867" s="10"/>
      <c r="G867" s="10"/>
      <c r="H867" s="10"/>
      <c r="I867" s="34"/>
      <c r="J867" s="34"/>
      <c r="K867" s="12"/>
    </row>
    <row r="868" spans="2:11" ht="30">
      <c r="B868" s="201" t="s">
        <v>23</v>
      </c>
      <c r="C868" s="202"/>
      <c r="D868" s="137" t="s">
        <v>6</v>
      </c>
      <c r="E868" s="137" t="s">
        <v>38</v>
      </c>
      <c r="F868" s="137" t="s">
        <v>125</v>
      </c>
      <c r="G868" s="137" t="s">
        <v>115</v>
      </c>
      <c r="H868" s="137" t="s">
        <v>117</v>
      </c>
      <c r="I868" s="137" t="s">
        <v>56</v>
      </c>
      <c r="J868" s="260" t="s">
        <v>11</v>
      </c>
      <c r="K868" s="261"/>
    </row>
    <row r="869" spans="2:11">
      <c r="B869" s="46" t="s">
        <v>71</v>
      </c>
      <c r="C869" s="21" t="s">
        <v>81</v>
      </c>
      <c r="D869" s="48" t="s">
        <v>43</v>
      </c>
      <c r="E869" s="21" t="s">
        <v>26</v>
      </c>
      <c r="F869" s="132">
        <v>2.0000000000000001E-4</v>
      </c>
      <c r="G869" s="49">
        <v>96.62</v>
      </c>
      <c r="H869" s="49">
        <f>F869*G869</f>
        <v>1.9324000000000001E-2</v>
      </c>
      <c r="I869" s="81">
        <f>'Cálculo do fator "K"'!$M$24</f>
        <v>1.1986000000000001</v>
      </c>
      <c r="J869" s="255">
        <f>H869*I869</f>
        <v>2.3161746400000002E-2</v>
      </c>
      <c r="K869" s="256"/>
    </row>
    <row r="870" spans="2:11" ht="15.75" thickBot="1">
      <c r="B870" s="73"/>
      <c r="C870" s="51"/>
      <c r="D870" s="74"/>
      <c r="E870" s="74"/>
      <c r="F870" s="75"/>
      <c r="G870" s="75"/>
      <c r="H870" s="75"/>
      <c r="I870" s="47"/>
      <c r="J870" s="274"/>
      <c r="K870" s="275"/>
    </row>
    <row r="871" spans="2:11" ht="15.75" thickBot="1">
      <c r="B871" s="13"/>
      <c r="K871" s="69"/>
    </row>
    <row r="872" spans="2:11" ht="15.75" thickBot="1">
      <c r="B872" s="199" t="s">
        <v>20</v>
      </c>
      <c r="C872" s="200"/>
      <c r="D872" s="200"/>
      <c r="E872" s="200"/>
      <c r="F872" s="200"/>
      <c r="G872" s="200"/>
      <c r="H872" s="200"/>
      <c r="I872" s="200"/>
      <c r="J872" s="263">
        <f>SUM(J869:K870)</f>
        <v>2.3161746400000002E-2</v>
      </c>
      <c r="K872" s="264"/>
    </row>
    <row r="873" spans="2:11" ht="15.75" thickBot="1">
      <c r="B873" s="13"/>
      <c r="K873" s="69"/>
    </row>
    <row r="874" spans="2:11" ht="15.75" thickBot="1">
      <c r="B874" s="195" t="s">
        <v>19</v>
      </c>
      <c r="C874" s="196"/>
      <c r="D874" s="197" t="s">
        <v>40</v>
      </c>
      <c r="E874" s="198"/>
      <c r="F874" s="198"/>
      <c r="G874" s="198"/>
      <c r="H874" s="198"/>
      <c r="I874" s="198"/>
      <c r="J874" s="198"/>
      <c r="K874" s="265"/>
    </row>
    <row r="875" spans="2:11" ht="15.75" thickBot="1">
      <c r="B875" s="13"/>
      <c r="C875" s="10"/>
      <c r="D875" s="10"/>
      <c r="E875" s="10"/>
      <c r="F875" s="10"/>
      <c r="G875" s="10"/>
      <c r="H875" s="10"/>
      <c r="I875" s="34"/>
      <c r="J875" s="34"/>
      <c r="K875" s="12"/>
    </row>
    <row r="876" spans="2:11" ht="30">
      <c r="B876" s="139" t="s">
        <v>25</v>
      </c>
      <c r="C876" s="137" t="s">
        <v>24</v>
      </c>
      <c r="D876" s="137" t="s">
        <v>7</v>
      </c>
      <c r="E876" s="137" t="s">
        <v>38</v>
      </c>
      <c r="F876" s="137" t="s">
        <v>125</v>
      </c>
      <c r="G876" s="137" t="s">
        <v>115</v>
      </c>
      <c r="H876" s="137" t="s">
        <v>117</v>
      </c>
      <c r="I876" s="137" t="s">
        <v>56</v>
      </c>
      <c r="J876" s="266" t="s">
        <v>11</v>
      </c>
      <c r="K876" s="267"/>
    </row>
    <row r="877" spans="2:11">
      <c r="B877" s="28" t="s">
        <v>73</v>
      </c>
      <c r="C877" s="21" t="s">
        <v>45</v>
      </c>
      <c r="D877" s="48" t="s">
        <v>46</v>
      </c>
      <c r="E877" s="21" t="s">
        <v>26</v>
      </c>
      <c r="F877" s="132">
        <v>3.5E-4</v>
      </c>
      <c r="G877" s="49">
        <v>450</v>
      </c>
      <c r="H877" s="49">
        <f>F877*G877</f>
        <v>0.1575</v>
      </c>
      <c r="I877" s="81">
        <f>'Cálculo do fator "K"'!$M$24</f>
        <v>1.1986000000000001</v>
      </c>
      <c r="J877" s="268">
        <f>H877*I877</f>
        <v>0.18877950000000002</v>
      </c>
      <c r="K877" s="269"/>
    </row>
    <row r="878" spans="2:11" ht="15.75" thickBot="1">
      <c r="B878" s="29"/>
      <c r="C878" s="51"/>
      <c r="D878" s="50"/>
      <c r="E878" s="50"/>
      <c r="F878" s="51"/>
      <c r="G878" s="52"/>
      <c r="H878" s="52"/>
      <c r="I878" s="99"/>
      <c r="J878" s="246"/>
      <c r="K878" s="247"/>
    </row>
    <row r="879" spans="2:11" ht="15.75" thickBot="1">
      <c r="B879" s="68"/>
      <c r="H879" s="22"/>
      <c r="K879" s="19"/>
    </row>
    <row r="880" spans="2:11" ht="15.75" thickBot="1">
      <c r="B880" s="199" t="s">
        <v>22</v>
      </c>
      <c r="C880" s="200"/>
      <c r="D880" s="200"/>
      <c r="E880" s="200"/>
      <c r="F880" s="200"/>
      <c r="G880" s="200"/>
      <c r="H880" s="200"/>
      <c r="I880" s="200"/>
      <c r="J880" s="263">
        <f>J877</f>
        <v>0.18877950000000002</v>
      </c>
      <c r="K880" s="264"/>
    </row>
    <row r="881" spans="1:41" ht="15.75" thickBot="1">
      <c r="B881" s="71"/>
      <c r="C881" s="71"/>
      <c r="D881" s="71"/>
      <c r="E881" s="71"/>
      <c r="F881" s="71"/>
      <c r="G881" s="71"/>
      <c r="H881" s="71"/>
      <c r="I881" s="71"/>
      <c r="J881" s="71"/>
      <c r="K881" s="72"/>
    </row>
    <row r="882" spans="1:41">
      <c r="B882" s="55"/>
      <c r="C882" s="56"/>
      <c r="D882" s="56"/>
      <c r="E882" s="56"/>
      <c r="F882" s="56"/>
      <c r="G882" s="56"/>
      <c r="H882" s="56"/>
      <c r="I882" s="57"/>
      <c r="J882" s="57"/>
      <c r="K882" s="270">
        <f>SUM(J864+J872+J880)</f>
        <v>0.96659007290107402</v>
      </c>
    </row>
    <row r="883" spans="1:41">
      <c r="B883" s="38"/>
      <c r="C883" s="39"/>
      <c r="D883" s="207" t="s">
        <v>150</v>
      </c>
      <c r="E883" s="207"/>
      <c r="F883" s="207"/>
      <c r="G883" s="207"/>
      <c r="H883" s="207"/>
      <c r="I883" s="207"/>
      <c r="J883" s="257"/>
      <c r="K883" s="271"/>
    </row>
    <row r="884" spans="1:41" ht="15.75" thickBot="1">
      <c r="B884" s="42"/>
      <c r="C884" s="43"/>
      <c r="D884" s="43"/>
      <c r="E884" s="43"/>
      <c r="F884" s="43"/>
      <c r="G884" s="43"/>
      <c r="H884" s="43"/>
      <c r="I884" s="44"/>
      <c r="J884" s="44"/>
      <c r="K884" s="272"/>
    </row>
    <row r="885" spans="1:41" ht="15.75" thickBot="1">
      <c r="B885" s="68"/>
      <c r="K885" s="69"/>
    </row>
    <row r="886" spans="1:41" ht="15.75" thickBot="1">
      <c r="B886" s="189" t="s">
        <v>78</v>
      </c>
      <c r="C886" s="190"/>
      <c r="D886" s="190"/>
      <c r="E886" s="190"/>
      <c r="F886" s="190"/>
      <c r="G886" s="190"/>
      <c r="H886" s="190"/>
      <c r="I886" s="190"/>
      <c r="J886" s="190"/>
      <c r="K886" s="239"/>
    </row>
    <row r="887" spans="1:41" ht="15.75" thickBot="1">
      <c r="B887" s="68"/>
      <c r="K887" s="69"/>
    </row>
    <row r="888" spans="1:41" ht="105">
      <c r="B888" s="139" t="s">
        <v>25</v>
      </c>
      <c r="C888" s="137" t="s">
        <v>31</v>
      </c>
      <c r="D888" s="137" t="s">
        <v>12</v>
      </c>
      <c r="E888" s="137" t="s">
        <v>26</v>
      </c>
      <c r="F888" s="137" t="s">
        <v>27</v>
      </c>
      <c r="G888" s="137" t="s">
        <v>123</v>
      </c>
      <c r="H888" s="137" t="s">
        <v>202</v>
      </c>
      <c r="I888" s="137" t="s">
        <v>41</v>
      </c>
      <c r="J888" s="137" t="s">
        <v>42</v>
      </c>
      <c r="K888" s="141" t="s">
        <v>204</v>
      </c>
    </row>
    <row r="889" spans="1:41">
      <c r="B889" s="28" t="s">
        <v>29</v>
      </c>
      <c r="C889" s="21">
        <v>40938</v>
      </c>
      <c r="D889" s="108" t="s">
        <v>108</v>
      </c>
      <c r="E889" s="16" t="s">
        <v>34</v>
      </c>
      <c r="F889" s="49">
        <v>29876.27</v>
      </c>
      <c r="G889" s="45">
        <f>F889/(1+$K$893)</f>
        <v>17582.550612052732</v>
      </c>
      <c r="H889" s="16">
        <v>220</v>
      </c>
      <c r="I889" s="77">
        <f>G889/H889</f>
        <v>79.920684600239696</v>
      </c>
      <c r="J889" s="85">
        <v>44</v>
      </c>
      <c r="K889" s="104">
        <f t="shared" ref="K889:K891" si="138">I889*J889*5</f>
        <v>17582.550612052732</v>
      </c>
    </row>
    <row r="890" spans="1:41">
      <c r="B890" s="28" t="s">
        <v>30</v>
      </c>
      <c r="C890" s="21">
        <v>40807</v>
      </c>
      <c r="D890" s="53" t="s">
        <v>83</v>
      </c>
      <c r="E890" s="16" t="s">
        <v>34</v>
      </c>
      <c r="F890" s="49">
        <v>4025.23</v>
      </c>
      <c r="G890" s="45">
        <f>F890/(1+$K$893)</f>
        <v>2368.8971280602636</v>
      </c>
      <c r="H890" s="16">
        <v>220</v>
      </c>
      <c r="I890" s="77">
        <f t="shared" ref="I890:I891" si="139">G890/H890</f>
        <v>10.767714218455744</v>
      </c>
      <c r="J890" s="85">
        <v>44</v>
      </c>
      <c r="K890" s="104">
        <f t="shared" si="138"/>
        <v>2368.8971280602636</v>
      </c>
    </row>
    <row r="891" spans="1:41">
      <c r="B891" s="28" t="s">
        <v>36</v>
      </c>
      <c r="C891" s="21">
        <v>40931</v>
      </c>
      <c r="D891" s="89" t="s">
        <v>50</v>
      </c>
      <c r="E891" s="16" t="s">
        <v>34</v>
      </c>
      <c r="F891" s="49">
        <v>6492.93</v>
      </c>
      <c r="G891" s="45">
        <f>F891/(1+$K$893)</f>
        <v>3821.1687853107346</v>
      </c>
      <c r="H891" s="16">
        <v>220</v>
      </c>
      <c r="I891" s="77">
        <f t="shared" si="139"/>
        <v>17.368949024139702</v>
      </c>
      <c r="J891" s="85">
        <v>44</v>
      </c>
      <c r="K891" s="104">
        <f t="shared" si="138"/>
        <v>3821.1687853107342</v>
      </c>
    </row>
    <row r="892" spans="1:41">
      <c r="B892" s="28"/>
      <c r="C892" s="21"/>
      <c r="D892" s="53"/>
      <c r="E892" s="53"/>
      <c r="F892" s="16"/>
      <c r="G892" s="49"/>
      <c r="H892" s="45"/>
      <c r="I892" s="16"/>
      <c r="J892" s="82"/>
      <c r="K892" s="54"/>
    </row>
    <row r="893" spans="1:41">
      <c r="B893" s="28"/>
      <c r="C893" s="21"/>
      <c r="D893" s="53"/>
      <c r="E893" s="53"/>
      <c r="F893" s="16"/>
      <c r="G893" s="49"/>
      <c r="H893" s="191" t="s">
        <v>77</v>
      </c>
      <c r="I893" s="192"/>
      <c r="J893" s="83"/>
      <c r="K893" s="240">
        <f>'Cálculo do fator "K"'!$F$23</f>
        <v>0.69920000000000004</v>
      </c>
    </row>
    <row r="894" spans="1:41" ht="15.75" thickBot="1">
      <c r="B894" s="29"/>
      <c r="C894" s="51"/>
      <c r="D894" s="76"/>
      <c r="E894" s="76"/>
      <c r="F894" s="78"/>
      <c r="G894" s="52"/>
      <c r="H894" s="193"/>
      <c r="I894" s="194"/>
      <c r="J894" s="84"/>
      <c r="K894" s="241"/>
    </row>
    <row r="896" spans="1:41" s="113" customFormat="1" ht="9.75" customHeight="1">
      <c r="A896"/>
      <c r="B896" s="133"/>
      <c r="C896" s="133"/>
      <c r="D896" s="133"/>
      <c r="E896" s="133"/>
      <c r="F896" s="133"/>
      <c r="G896" s="133"/>
      <c r="H896" s="133"/>
      <c r="I896" s="134"/>
      <c r="J896" s="134"/>
      <c r="K896" s="133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</row>
    <row r="897" spans="2:11" ht="15.75" thickBot="1"/>
    <row r="898" spans="2:11" ht="15.75">
      <c r="B898" s="208" t="s">
        <v>269</v>
      </c>
      <c r="C898" s="209"/>
      <c r="D898" s="209"/>
      <c r="E898" s="209"/>
      <c r="F898" s="209"/>
      <c r="G898" s="209"/>
      <c r="H898" s="209"/>
      <c r="I898" s="209"/>
      <c r="J898" s="209"/>
      <c r="K898" s="280"/>
    </row>
    <row r="899" spans="2:11" ht="15.75" thickBot="1">
      <c r="B899" s="204" t="s">
        <v>76</v>
      </c>
      <c r="C899" s="205"/>
      <c r="D899" s="205"/>
      <c r="E899" s="205"/>
      <c r="F899" s="205"/>
      <c r="G899" s="205"/>
      <c r="H899" s="205"/>
      <c r="I899" s="205"/>
      <c r="J899" s="205"/>
      <c r="K899" s="236"/>
    </row>
    <row r="900" spans="2:11" ht="15.75" thickBot="1">
      <c r="B900" s="35"/>
      <c r="C900" s="36"/>
      <c r="D900" s="36"/>
      <c r="E900" s="36"/>
      <c r="F900" s="36"/>
      <c r="G900" s="36"/>
      <c r="H900" s="36"/>
      <c r="I900" s="36"/>
      <c r="J900" s="36"/>
      <c r="K900" s="37"/>
    </row>
    <row r="901" spans="2:11" ht="15.75" thickBot="1">
      <c r="B901" s="195" t="s">
        <v>17</v>
      </c>
      <c r="C901" s="196"/>
      <c r="D901" s="206" t="s">
        <v>66</v>
      </c>
      <c r="E901" s="206"/>
      <c r="F901" s="206"/>
      <c r="G901" s="206"/>
      <c r="H901" s="206"/>
      <c r="I901" s="206"/>
      <c r="J901" s="258"/>
      <c r="K901" s="259"/>
    </row>
    <row r="902" spans="2:11" ht="15.75" thickBot="1">
      <c r="B902" s="13"/>
      <c r="C902" s="10"/>
      <c r="D902" s="10"/>
      <c r="E902" s="10"/>
      <c r="F902" s="10"/>
      <c r="G902" s="10"/>
      <c r="H902" s="10"/>
      <c r="I902" s="34"/>
      <c r="J902" s="34"/>
      <c r="K902" s="12"/>
    </row>
    <row r="903" spans="2:11" ht="30">
      <c r="B903" s="201" t="s">
        <v>23</v>
      </c>
      <c r="C903" s="202"/>
      <c r="D903" s="137" t="s">
        <v>6</v>
      </c>
      <c r="E903" s="137" t="s">
        <v>38</v>
      </c>
      <c r="F903" s="137" t="s">
        <v>125</v>
      </c>
      <c r="G903" s="137" t="s">
        <v>111</v>
      </c>
      <c r="H903" s="137" t="s">
        <v>117</v>
      </c>
      <c r="I903" s="137" t="s">
        <v>15</v>
      </c>
      <c r="J903" s="260" t="s">
        <v>124</v>
      </c>
      <c r="K903" s="261"/>
    </row>
    <row r="904" spans="2:11">
      <c r="B904" s="46" t="s">
        <v>8</v>
      </c>
      <c r="C904" s="21">
        <f t="shared" ref="C904:D904" si="140">C933</f>
        <v>40939</v>
      </c>
      <c r="D904" s="108" t="str">
        <f t="shared" si="140"/>
        <v>Engenheiro Eletricista (44 horas)</v>
      </c>
      <c r="E904" s="70" t="s">
        <v>34</v>
      </c>
      <c r="F904" s="101">
        <f>'Quantitativo de MDO'!E196</f>
        <v>2.0000000000000002E-5</v>
      </c>
      <c r="G904" s="45">
        <f>K933</f>
        <v>15879.084274952918</v>
      </c>
      <c r="H904" s="45">
        <f>F904*G904</f>
        <v>0.31758168549905841</v>
      </c>
      <c r="I904" s="81">
        <f>'Cálculo do fator "K"'!$M$23</f>
        <v>2.1865000000000001</v>
      </c>
      <c r="J904" s="255">
        <f>H904*I904</f>
        <v>0.69439235534369126</v>
      </c>
      <c r="K904" s="256"/>
    </row>
    <row r="905" spans="2:11">
      <c r="B905" s="46" t="s">
        <v>9</v>
      </c>
      <c r="C905" s="21">
        <f t="shared" ref="C905:D905" si="141">C934</f>
        <v>40807</v>
      </c>
      <c r="D905" s="53" t="str">
        <f t="shared" si="141"/>
        <v>Desenhista Projetista (44 horas)</v>
      </c>
      <c r="E905" s="70" t="s">
        <v>34</v>
      </c>
      <c r="F905" s="101">
        <f>'Quantitativo de MDO'!E197</f>
        <v>1.0000000000000001E-5</v>
      </c>
      <c r="G905" s="45">
        <f>K934</f>
        <v>2368.8971280602636</v>
      </c>
      <c r="H905" s="45">
        <f t="shared" ref="H905:H906" si="142">F905*G905</f>
        <v>2.3688971280602638E-2</v>
      </c>
      <c r="I905" s="81">
        <f t="shared" ref="I905:I906" si="143">I904</f>
        <v>2.1865000000000001</v>
      </c>
      <c r="J905" s="255">
        <f>H905*I905</f>
        <v>5.1795935705037668E-2</v>
      </c>
      <c r="K905" s="256"/>
    </row>
    <row r="906" spans="2:11" ht="15.75" thickBot="1">
      <c r="B906" s="73" t="s">
        <v>10</v>
      </c>
      <c r="C906" s="51">
        <f t="shared" ref="C906:D906" si="144">C935</f>
        <v>40931</v>
      </c>
      <c r="D906" s="76" t="str">
        <f t="shared" si="144"/>
        <v>Auxiliar Técnico/Assistente de Engenharia (44 horas)</v>
      </c>
      <c r="E906" s="105" t="s">
        <v>34</v>
      </c>
      <c r="F906" s="106">
        <f>'Quantitativo de MDO'!E198</f>
        <v>5.0000000000000004E-6</v>
      </c>
      <c r="G906" s="75">
        <f>K935</f>
        <v>3821.1687853107342</v>
      </c>
      <c r="H906" s="75">
        <f t="shared" si="142"/>
        <v>1.9105843926553671E-2</v>
      </c>
      <c r="I906" s="99">
        <f t="shared" si="143"/>
        <v>2.1865000000000001</v>
      </c>
      <c r="J906" s="253">
        <f>H906*I906</f>
        <v>4.1774927745409605E-2</v>
      </c>
      <c r="K906" s="254"/>
    </row>
    <row r="907" spans="2:11" ht="15.75" thickBot="1">
      <c r="B907" s="13"/>
      <c r="K907" s="69"/>
    </row>
    <row r="908" spans="2:11" ht="15.75" thickBot="1">
      <c r="B908" s="199" t="s">
        <v>21</v>
      </c>
      <c r="C908" s="200"/>
      <c r="D908" s="200"/>
      <c r="E908" s="200"/>
      <c r="F908" s="200"/>
      <c r="G908" s="200"/>
      <c r="H908" s="200"/>
      <c r="I908" s="200"/>
      <c r="J908" s="263">
        <f>SUM(J904:K906)</f>
        <v>0.78796321879413855</v>
      </c>
      <c r="K908" s="264"/>
    </row>
    <row r="909" spans="2:11" ht="15.75" thickBot="1">
      <c r="B909" s="20"/>
      <c r="C909" s="5"/>
      <c r="D909" s="5"/>
      <c r="E909" s="5"/>
      <c r="F909" s="5"/>
      <c r="G909" s="5"/>
      <c r="H909" s="5"/>
      <c r="I909" s="17"/>
      <c r="J909" s="17"/>
      <c r="K909" s="6"/>
    </row>
    <row r="910" spans="2:11" ht="15.75" thickBot="1">
      <c r="B910" s="195" t="s">
        <v>18</v>
      </c>
      <c r="C910" s="196"/>
      <c r="D910" s="203" t="s">
        <v>72</v>
      </c>
      <c r="E910" s="203"/>
      <c r="F910" s="203"/>
      <c r="G910" s="203"/>
      <c r="H910" s="203"/>
      <c r="I910" s="203"/>
      <c r="J910" s="197"/>
      <c r="K910" s="273"/>
    </row>
    <row r="911" spans="2:11" ht="15.75" thickBot="1">
      <c r="B911" s="13"/>
      <c r="C911" s="10"/>
      <c r="D911" s="10"/>
      <c r="E911" s="10"/>
      <c r="F911" s="10"/>
      <c r="G911" s="10"/>
      <c r="H911" s="10"/>
      <c r="I911" s="34"/>
      <c r="J911" s="34"/>
      <c r="K911" s="12"/>
    </row>
    <row r="912" spans="2:11" ht="30">
      <c r="B912" s="201" t="s">
        <v>23</v>
      </c>
      <c r="C912" s="202"/>
      <c r="D912" s="137" t="s">
        <v>6</v>
      </c>
      <c r="E912" s="137" t="s">
        <v>38</v>
      </c>
      <c r="F912" s="137" t="s">
        <v>125</v>
      </c>
      <c r="G912" s="137" t="s">
        <v>115</v>
      </c>
      <c r="H912" s="137" t="s">
        <v>117</v>
      </c>
      <c r="I912" s="137" t="s">
        <v>56</v>
      </c>
      <c r="J912" s="260" t="s">
        <v>11</v>
      </c>
      <c r="K912" s="261"/>
    </row>
    <row r="913" spans="2:11">
      <c r="B913" s="46" t="s">
        <v>71</v>
      </c>
      <c r="C913" s="21" t="s">
        <v>81</v>
      </c>
      <c r="D913" s="48" t="s">
        <v>43</v>
      </c>
      <c r="E913" s="21" t="s">
        <v>26</v>
      </c>
      <c r="F913" s="132">
        <v>2.0000000000000001E-4</v>
      </c>
      <c r="G913" s="49">
        <v>96.62</v>
      </c>
      <c r="H913" s="49">
        <f>F913*G913</f>
        <v>1.9324000000000001E-2</v>
      </c>
      <c r="I913" s="81">
        <f>'Cálculo do fator "K"'!$M$24</f>
        <v>1.1986000000000001</v>
      </c>
      <c r="J913" s="255">
        <f>H913*I913</f>
        <v>2.3161746400000002E-2</v>
      </c>
      <c r="K913" s="256"/>
    </row>
    <row r="914" spans="2:11" ht="15.75" thickBot="1">
      <c r="B914" s="73"/>
      <c r="C914" s="51"/>
      <c r="D914" s="74"/>
      <c r="E914" s="74"/>
      <c r="F914" s="75"/>
      <c r="G914" s="75"/>
      <c r="H914" s="75"/>
      <c r="I914" s="47"/>
      <c r="J914" s="274"/>
      <c r="K914" s="275"/>
    </row>
    <row r="915" spans="2:11" ht="15.75" thickBot="1">
      <c r="B915" s="13"/>
      <c r="K915" s="69"/>
    </row>
    <row r="916" spans="2:11" ht="15.75" thickBot="1">
      <c r="B916" s="199" t="s">
        <v>20</v>
      </c>
      <c r="C916" s="200"/>
      <c r="D916" s="200"/>
      <c r="E916" s="200"/>
      <c r="F916" s="200"/>
      <c r="G916" s="200"/>
      <c r="H916" s="200"/>
      <c r="I916" s="200"/>
      <c r="J916" s="263">
        <f>SUM(J913:K914)</f>
        <v>2.3161746400000002E-2</v>
      </c>
      <c r="K916" s="264"/>
    </row>
    <row r="917" spans="2:11" ht="15.75" thickBot="1">
      <c r="B917" s="13"/>
      <c r="K917" s="69"/>
    </row>
    <row r="918" spans="2:11" ht="15.75" thickBot="1">
      <c r="B918" s="195" t="s">
        <v>19</v>
      </c>
      <c r="C918" s="196"/>
      <c r="D918" s="197" t="s">
        <v>40</v>
      </c>
      <c r="E918" s="198"/>
      <c r="F918" s="198"/>
      <c r="G918" s="198"/>
      <c r="H918" s="198"/>
      <c r="I918" s="198"/>
      <c r="J918" s="198"/>
      <c r="K918" s="265"/>
    </row>
    <row r="919" spans="2:11" ht="15.75" thickBot="1">
      <c r="B919" s="13"/>
      <c r="C919" s="10"/>
      <c r="D919" s="10"/>
      <c r="E919" s="10"/>
      <c r="F919" s="10"/>
      <c r="G919" s="10"/>
      <c r="H919" s="10"/>
      <c r="I919" s="34"/>
      <c r="J919" s="34"/>
      <c r="K919" s="12"/>
    </row>
    <row r="920" spans="2:11" ht="30">
      <c r="B920" s="139" t="s">
        <v>25</v>
      </c>
      <c r="C920" s="137" t="s">
        <v>24</v>
      </c>
      <c r="D920" s="137" t="s">
        <v>7</v>
      </c>
      <c r="E920" s="137" t="s">
        <v>38</v>
      </c>
      <c r="F920" s="137" t="s">
        <v>125</v>
      </c>
      <c r="G920" s="137" t="s">
        <v>115</v>
      </c>
      <c r="H920" s="137" t="s">
        <v>117</v>
      </c>
      <c r="I920" s="137" t="s">
        <v>56</v>
      </c>
      <c r="J920" s="266" t="s">
        <v>11</v>
      </c>
      <c r="K920" s="267"/>
    </row>
    <row r="921" spans="2:11">
      <c r="B921" s="28" t="s">
        <v>73</v>
      </c>
      <c r="C921" s="21" t="s">
        <v>45</v>
      </c>
      <c r="D921" s="48" t="s">
        <v>46</v>
      </c>
      <c r="E921" s="21" t="s">
        <v>26</v>
      </c>
      <c r="F921" s="132">
        <v>3.5E-4</v>
      </c>
      <c r="G921" s="49">
        <v>450</v>
      </c>
      <c r="H921" s="49">
        <f>F921*G921</f>
        <v>0.1575</v>
      </c>
      <c r="I921" s="81">
        <f>'Cálculo do fator "K"'!$M$24</f>
        <v>1.1986000000000001</v>
      </c>
      <c r="J921" s="268">
        <f>H921*I921</f>
        <v>0.18877950000000002</v>
      </c>
      <c r="K921" s="269"/>
    </row>
    <row r="922" spans="2:11" ht="15.75" thickBot="1">
      <c r="B922" s="29"/>
      <c r="C922" s="51"/>
      <c r="D922" s="50"/>
      <c r="E922" s="50"/>
      <c r="F922" s="51"/>
      <c r="G922" s="52"/>
      <c r="H922" s="52"/>
      <c r="I922" s="99"/>
      <c r="J922" s="246"/>
      <c r="K922" s="247"/>
    </row>
    <row r="923" spans="2:11" ht="15.75" thickBot="1">
      <c r="B923" s="68"/>
      <c r="H923" s="22"/>
      <c r="K923" s="19"/>
    </row>
    <row r="924" spans="2:11" ht="15.75" thickBot="1">
      <c r="B924" s="199" t="s">
        <v>22</v>
      </c>
      <c r="C924" s="200"/>
      <c r="D924" s="200"/>
      <c r="E924" s="200"/>
      <c r="F924" s="200"/>
      <c r="G924" s="200"/>
      <c r="H924" s="200"/>
      <c r="I924" s="200"/>
      <c r="J924" s="263">
        <f>J921</f>
        <v>0.18877950000000002</v>
      </c>
      <c r="K924" s="264"/>
    </row>
    <row r="925" spans="2:11" ht="15.75" thickBot="1">
      <c r="B925" s="71"/>
      <c r="C925" s="71"/>
      <c r="D925" s="71"/>
      <c r="E925" s="71"/>
      <c r="F925" s="71"/>
      <c r="G925" s="71"/>
      <c r="H925" s="71"/>
      <c r="I925" s="71"/>
      <c r="J925" s="71"/>
      <c r="K925" s="72"/>
    </row>
    <row r="926" spans="2:11">
      <c r="B926" s="55"/>
      <c r="C926" s="56"/>
      <c r="D926" s="56"/>
      <c r="E926" s="56"/>
      <c r="F926" s="56"/>
      <c r="G926" s="56"/>
      <c r="H926" s="56"/>
      <c r="I926" s="57"/>
      <c r="J926" s="57"/>
      <c r="K926" s="270">
        <f>SUM(J908+J916+J924)</f>
        <v>0.99990446519413856</v>
      </c>
    </row>
    <row r="927" spans="2:11">
      <c r="B927" s="38"/>
      <c r="C927" s="39"/>
      <c r="D927" s="207" t="s">
        <v>150</v>
      </c>
      <c r="E927" s="207"/>
      <c r="F927" s="207"/>
      <c r="G927" s="207"/>
      <c r="H927" s="207"/>
      <c r="I927" s="207"/>
      <c r="J927" s="257"/>
      <c r="K927" s="271"/>
    </row>
    <row r="928" spans="2:11" ht="15.75" thickBot="1">
      <c r="B928" s="42"/>
      <c r="C928" s="43"/>
      <c r="D928" s="43"/>
      <c r="E928" s="43"/>
      <c r="F928" s="43"/>
      <c r="G928" s="43"/>
      <c r="H928" s="43"/>
      <c r="I928" s="44"/>
      <c r="J928" s="44"/>
      <c r="K928" s="272"/>
    </row>
    <row r="929" spans="1:41" ht="15.75" thickBot="1">
      <c r="B929" s="68"/>
      <c r="K929" s="69"/>
    </row>
    <row r="930" spans="1:41" ht="15.75" thickBot="1">
      <c r="B930" s="189" t="s">
        <v>78</v>
      </c>
      <c r="C930" s="190"/>
      <c r="D930" s="190"/>
      <c r="E930" s="190"/>
      <c r="F930" s="190"/>
      <c r="G930" s="190"/>
      <c r="H930" s="190"/>
      <c r="I930" s="190"/>
      <c r="J930" s="190"/>
      <c r="K930" s="239"/>
    </row>
    <row r="931" spans="1:41" ht="15.75" thickBot="1">
      <c r="B931" s="68"/>
      <c r="K931" s="69"/>
    </row>
    <row r="932" spans="1:41" ht="105">
      <c r="B932" s="159" t="s">
        <v>25</v>
      </c>
      <c r="C932" s="137" t="s">
        <v>31</v>
      </c>
      <c r="D932" s="137" t="s">
        <v>12</v>
      </c>
      <c r="E932" s="137" t="s">
        <v>26</v>
      </c>
      <c r="F932" s="137" t="s">
        <v>27</v>
      </c>
      <c r="G932" s="137" t="s">
        <v>144</v>
      </c>
      <c r="H932" s="137" t="s">
        <v>202</v>
      </c>
      <c r="I932" s="137" t="s">
        <v>41</v>
      </c>
      <c r="J932" s="137" t="s">
        <v>42</v>
      </c>
      <c r="K932" s="141" t="s">
        <v>204</v>
      </c>
    </row>
    <row r="933" spans="1:41">
      <c r="B933" s="28" t="s">
        <v>29</v>
      </c>
      <c r="C933" s="21">
        <v>40939</v>
      </c>
      <c r="D933" s="108" t="s">
        <v>48</v>
      </c>
      <c r="E933" s="16" t="s">
        <v>34</v>
      </c>
      <c r="F933" s="49">
        <v>26981.74</v>
      </c>
      <c r="G933" s="45">
        <f>F933/(1+$K$937)</f>
        <v>15879.08427495292</v>
      </c>
      <c r="H933" s="16">
        <v>220</v>
      </c>
      <c r="I933" s="77">
        <f>G933/H933</f>
        <v>72.17765579524054</v>
      </c>
      <c r="J933" s="85">
        <v>44</v>
      </c>
      <c r="K933" s="104">
        <f t="shared" ref="K933:K935" si="145">I933*J933*5</f>
        <v>15879.084274952918</v>
      </c>
    </row>
    <row r="934" spans="1:41">
      <c r="B934" s="28" t="s">
        <v>30</v>
      </c>
      <c r="C934" s="21">
        <v>40807</v>
      </c>
      <c r="D934" s="53" t="s">
        <v>83</v>
      </c>
      <c r="E934" s="16" t="s">
        <v>34</v>
      </c>
      <c r="F934" s="49">
        <v>4025.23</v>
      </c>
      <c r="G934" s="45">
        <f>F934/(1+$K$937)</f>
        <v>2368.8971280602636</v>
      </c>
      <c r="H934" s="16">
        <v>220</v>
      </c>
      <c r="I934" s="77">
        <f t="shared" ref="I934:I935" si="146">G934/H934</f>
        <v>10.767714218455744</v>
      </c>
      <c r="J934" s="85">
        <v>44</v>
      </c>
      <c r="K934" s="104">
        <f t="shared" si="145"/>
        <v>2368.8971280602636</v>
      </c>
    </row>
    <row r="935" spans="1:41">
      <c r="B935" s="28" t="s">
        <v>36</v>
      </c>
      <c r="C935" s="21">
        <v>40931</v>
      </c>
      <c r="D935" s="89" t="s">
        <v>50</v>
      </c>
      <c r="E935" s="16" t="s">
        <v>34</v>
      </c>
      <c r="F935" s="49">
        <v>6492.93</v>
      </c>
      <c r="G935" s="45">
        <f>F935/(1+$K$937)</f>
        <v>3821.1687853107346</v>
      </c>
      <c r="H935" s="16">
        <v>220</v>
      </c>
      <c r="I935" s="77">
        <f t="shared" si="146"/>
        <v>17.368949024139702</v>
      </c>
      <c r="J935" s="85">
        <v>44</v>
      </c>
      <c r="K935" s="104">
        <f t="shared" si="145"/>
        <v>3821.1687853107342</v>
      </c>
    </row>
    <row r="936" spans="1:41">
      <c r="B936" s="28"/>
      <c r="C936" s="21"/>
      <c r="D936" s="53"/>
      <c r="E936" s="53"/>
      <c r="F936" s="16"/>
      <c r="G936" s="49"/>
      <c r="H936" s="45"/>
      <c r="I936" s="16"/>
      <c r="J936" s="82"/>
      <c r="K936" s="54"/>
    </row>
    <row r="937" spans="1:41">
      <c r="B937" s="28"/>
      <c r="C937" s="21"/>
      <c r="D937" s="53"/>
      <c r="E937" s="53"/>
      <c r="F937" s="16"/>
      <c r="G937" s="49"/>
      <c r="H937" s="191" t="s">
        <v>77</v>
      </c>
      <c r="I937" s="192"/>
      <c r="J937" s="83"/>
      <c r="K937" s="240">
        <f>'Cálculo do fator "K"'!$F$23</f>
        <v>0.69920000000000004</v>
      </c>
    </row>
    <row r="938" spans="1:41" ht="15.75" thickBot="1">
      <c r="B938" s="29"/>
      <c r="C938" s="51"/>
      <c r="D938" s="76"/>
      <c r="E938" s="76"/>
      <c r="F938" s="78"/>
      <c r="G938" s="52"/>
      <c r="H938" s="193"/>
      <c r="I938" s="194"/>
      <c r="J938" s="84"/>
      <c r="K938" s="241"/>
    </row>
    <row r="940" spans="1:41" s="113" customFormat="1" ht="10.5" customHeight="1">
      <c r="A940"/>
      <c r="B940" s="133"/>
      <c r="C940" s="133"/>
      <c r="D940" s="133"/>
      <c r="E940" s="133"/>
      <c r="F940" s="133"/>
      <c r="G940" s="133"/>
      <c r="H940" s="133"/>
      <c r="I940" s="134"/>
      <c r="J940" s="134"/>
      <c r="K940" s="133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</row>
    <row r="941" spans="1:41" ht="15.75" thickBot="1"/>
    <row r="942" spans="1:41" ht="15.75">
      <c r="B942" s="208" t="s">
        <v>270</v>
      </c>
      <c r="C942" s="209"/>
      <c r="D942" s="209"/>
      <c r="E942" s="209"/>
      <c r="F942" s="209"/>
      <c r="G942" s="209"/>
      <c r="H942" s="209"/>
      <c r="I942" s="209"/>
      <c r="J942" s="209"/>
      <c r="K942" s="280"/>
    </row>
    <row r="943" spans="1:41" ht="15.75" thickBot="1">
      <c r="B943" s="204" t="s">
        <v>76</v>
      </c>
      <c r="C943" s="205"/>
      <c r="D943" s="205"/>
      <c r="E943" s="205"/>
      <c r="F943" s="205"/>
      <c r="G943" s="205"/>
      <c r="H943" s="205"/>
      <c r="I943" s="205"/>
      <c r="J943" s="205"/>
      <c r="K943" s="236"/>
    </row>
    <row r="944" spans="1:41" ht="15.75" thickBot="1">
      <c r="B944" s="35"/>
      <c r="C944" s="36"/>
      <c r="D944" s="36"/>
      <c r="E944" s="36"/>
      <c r="F944" s="36"/>
      <c r="G944" s="36"/>
      <c r="H944" s="36"/>
      <c r="I944" s="36"/>
      <c r="J944" s="36"/>
      <c r="K944" s="37"/>
    </row>
    <row r="945" spans="2:11" ht="15.75" thickBot="1">
      <c r="B945" s="195" t="s">
        <v>17</v>
      </c>
      <c r="C945" s="196"/>
      <c r="D945" s="206" t="s">
        <v>66</v>
      </c>
      <c r="E945" s="206"/>
      <c r="F945" s="206"/>
      <c r="G945" s="206"/>
      <c r="H945" s="206"/>
      <c r="I945" s="206"/>
      <c r="J945" s="258"/>
      <c r="K945" s="259"/>
    </row>
    <row r="946" spans="2:11" ht="15.75" thickBot="1">
      <c r="B946" s="13"/>
      <c r="C946" s="10"/>
      <c r="D946" s="10"/>
      <c r="E946" s="10"/>
      <c r="F946" s="10"/>
      <c r="G946" s="10"/>
      <c r="H946" s="10"/>
      <c r="I946" s="34"/>
      <c r="J946" s="34"/>
      <c r="K946" s="12"/>
    </row>
    <row r="947" spans="2:11" ht="30">
      <c r="B947" s="201" t="s">
        <v>23</v>
      </c>
      <c r="C947" s="202"/>
      <c r="D947" s="137" t="s">
        <v>6</v>
      </c>
      <c r="E947" s="137" t="s">
        <v>38</v>
      </c>
      <c r="F947" s="137" t="s">
        <v>125</v>
      </c>
      <c r="G947" s="137" t="s">
        <v>111</v>
      </c>
      <c r="H947" s="137" t="s">
        <v>117</v>
      </c>
      <c r="I947" s="137" t="s">
        <v>15</v>
      </c>
      <c r="J947" s="260" t="s">
        <v>124</v>
      </c>
      <c r="K947" s="261"/>
    </row>
    <row r="948" spans="2:11">
      <c r="B948" s="46" t="s">
        <v>8</v>
      </c>
      <c r="C948" s="21">
        <f t="shared" ref="C948:D948" si="147">C977</f>
        <v>40939</v>
      </c>
      <c r="D948" s="108" t="str">
        <f t="shared" si="147"/>
        <v>Engenheiro Eletricista (44 horas)</v>
      </c>
      <c r="E948" s="70" t="s">
        <v>34</v>
      </c>
      <c r="F948" s="101">
        <f>'Quantitativo de MDO'!E205</f>
        <v>2.9999999999999997E-4</v>
      </c>
      <c r="G948" s="45">
        <f>K977</f>
        <v>15879.084274952918</v>
      </c>
      <c r="H948" s="45">
        <f>F948*G948</f>
        <v>4.7637252824858747</v>
      </c>
      <c r="I948" s="81">
        <f>'Cálculo do fator "K"'!$M$23</f>
        <v>2.1865000000000001</v>
      </c>
      <c r="J948" s="255">
        <f>H948*I948</f>
        <v>10.415885330155366</v>
      </c>
      <c r="K948" s="256"/>
    </row>
    <row r="949" spans="2:11">
      <c r="B949" s="46" t="s">
        <v>9</v>
      </c>
      <c r="C949" s="21">
        <f t="shared" ref="C949:D949" si="148">C978</f>
        <v>40807</v>
      </c>
      <c r="D949" s="53" t="str">
        <f t="shared" si="148"/>
        <v>Desenhista Projetista (44 horas)</v>
      </c>
      <c r="E949" s="70" t="s">
        <v>34</v>
      </c>
      <c r="F949" s="101">
        <f>'Quantitativo de MDO'!E206</f>
        <v>1.4999999999999999E-4</v>
      </c>
      <c r="G949" s="45">
        <f>K978</f>
        <v>2368.8971280602636</v>
      </c>
      <c r="H949" s="45">
        <f t="shared" ref="H949:H950" si="149">F949*G949</f>
        <v>0.3553345692090395</v>
      </c>
      <c r="I949" s="81">
        <f t="shared" ref="I949:I950" si="150">I948</f>
        <v>2.1865000000000001</v>
      </c>
      <c r="J949" s="255">
        <f>H949*I949</f>
        <v>0.77693903557556487</v>
      </c>
      <c r="K949" s="256"/>
    </row>
    <row r="950" spans="2:11" ht="15.75" thickBot="1">
      <c r="B950" s="73" t="s">
        <v>10</v>
      </c>
      <c r="C950" s="51">
        <f t="shared" ref="C950:D950" si="151">C979</f>
        <v>40931</v>
      </c>
      <c r="D950" s="76" t="str">
        <f t="shared" si="151"/>
        <v>Auxiliar Técnico/Assistente de Engenharia (44 horas)</v>
      </c>
      <c r="E950" s="105" t="s">
        <v>34</v>
      </c>
      <c r="F950" s="106">
        <f>'Quantitativo de MDO'!E207</f>
        <v>7.4999999999999993E-5</v>
      </c>
      <c r="G950" s="75">
        <f>K979</f>
        <v>3821.1687853107342</v>
      </c>
      <c r="H950" s="75">
        <f t="shared" si="149"/>
        <v>0.28658765889830506</v>
      </c>
      <c r="I950" s="99">
        <f t="shared" si="150"/>
        <v>2.1865000000000001</v>
      </c>
      <c r="J950" s="253">
        <f>H950*I950</f>
        <v>0.6266239161811441</v>
      </c>
      <c r="K950" s="254"/>
    </row>
    <row r="951" spans="2:11" ht="15.75" thickBot="1">
      <c r="B951" s="13"/>
      <c r="K951" s="69"/>
    </row>
    <row r="952" spans="2:11" ht="15.75" thickBot="1">
      <c r="B952" s="199" t="s">
        <v>21</v>
      </c>
      <c r="C952" s="200"/>
      <c r="D952" s="200"/>
      <c r="E952" s="200"/>
      <c r="F952" s="200"/>
      <c r="G952" s="200"/>
      <c r="H952" s="200"/>
      <c r="I952" s="200"/>
      <c r="J952" s="248">
        <f>SUM(J948:K950)</f>
        <v>11.819448281912074</v>
      </c>
      <c r="K952" s="249"/>
    </row>
    <row r="953" spans="2:11" ht="15.75" thickBot="1">
      <c r="B953" s="20"/>
      <c r="C953" s="5"/>
      <c r="D953" s="5"/>
      <c r="E953" s="5"/>
      <c r="F953" s="5"/>
      <c r="G953" s="5"/>
      <c r="H953" s="5"/>
      <c r="I953" s="17"/>
      <c r="J953" s="17"/>
      <c r="K953" s="6"/>
    </row>
    <row r="954" spans="2:11" ht="15.75" thickBot="1">
      <c r="B954" s="195" t="s">
        <v>18</v>
      </c>
      <c r="C954" s="196"/>
      <c r="D954" s="203" t="s">
        <v>72</v>
      </c>
      <c r="E954" s="203"/>
      <c r="F954" s="203"/>
      <c r="G954" s="203"/>
      <c r="H954" s="203"/>
      <c r="I954" s="203"/>
      <c r="J954" s="197"/>
      <c r="K954" s="273"/>
    </row>
    <row r="955" spans="2:11" ht="15.75" thickBot="1">
      <c r="B955" s="13"/>
      <c r="C955" s="10"/>
      <c r="D955" s="10"/>
      <c r="E955" s="10"/>
      <c r="F955" s="10"/>
      <c r="G955" s="10"/>
      <c r="H955" s="10"/>
      <c r="I955" s="34"/>
      <c r="J955" s="34"/>
      <c r="K955" s="12"/>
    </row>
    <row r="956" spans="2:11" ht="30">
      <c r="B956" s="201" t="s">
        <v>23</v>
      </c>
      <c r="C956" s="202"/>
      <c r="D956" s="137" t="s">
        <v>6</v>
      </c>
      <c r="E956" s="137" t="s">
        <v>38</v>
      </c>
      <c r="F956" s="137" t="s">
        <v>125</v>
      </c>
      <c r="G956" s="137" t="s">
        <v>115</v>
      </c>
      <c r="H956" s="137" t="s">
        <v>117</v>
      </c>
      <c r="I956" s="137" t="s">
        <v>56</v>
      </c>
      <c r="J956" s="260" t="s">
        <v>11</v>
      </c>
      <c r="K956" s="261"/>
    </row>
    <row r="957" spans="2:11">
      <c r="B957" s="46" t="s">
        <v>71</v>
      </c>
      <c r="C957" s="21" t="s">
        <v>81</v>
      </c>
      <c r="D957" s="48" t="s">
        <v>43</v>
      </c>
      <c r="E957" s="21" t="s">
        <v>26</v>
      </c>
      <c r="F957" s="132">
        <v>2.0000000000000001E-4</v>
      </c>
      <c r="G957" s="49">
        <v>96.62</v>
      </c>
      <c r="H957" s="49">
        <f>F957*G957</f>
        <v>1.9324000000000001E-2</v>
      </c>
      <c r="I957" s="81">
        <f>'Cálculo do fator "K"'!$M$24</f>
        <v>1.1986000000000001</v>
      </c>
      <c r="J957" s="255">
        <f>H957*I957</f>
        <v>2.3161746400000002E-2</v>
      </c>
      <c r="K957" s="256"/>
    </row>
    <row r="958" spans="2:11" ht="15.75" thickBot="1">
      <c r="B958" s="73"/>
      <c r="C958" s="51"/>
      <c r="D958" s="74"/>
      <c r="E958" s="74"/>
      <c r="F958" s="75"/>
      <c r="G958" s="75"/>
      <c r="H958" s="75"/>
      <c r="I958" s="47"/>
      <c r="J958" s="274"/>
      <c r="K958" s="275"/>
    </row>
    <row r="959" spans="2:11" ht="15.75" thickBot="1">
      <c r="B959" s="13"/>
      <c r="K959" s="69"/>
    </row>
    <row r="960" spans="2:11" ht="15.75" thickBot="1">
      <c r="B960" s="199" t="s">
        <v>20</v>
      </c>
      <c r="C960" s="200"/>
      <c r="D960" s="200"/>
      <c r="E960" s="200"/>
      <c r="F960" s="200"/>
      <c r="G960" s="200"/>
      <c r="H960" s="200"/>
      <c r="I960" s="200"/>
      <c r="J960" s="263">
        <f>SUM(J957:K958)</f>
        <v>2.3161746400000002E-2</v>
      </c>
      <c r="K960" s="264"/>
    </row>
    <row r="961" spans="2:11" ht="15.75" thickBot="1">
      <c r="B961" s="13"/>
      <c r="K961" s="69"/>
    </row>
    <row r="962" spans="2:11" ht="15.75" thickBot="1">
      <c r="B962" s="195" t="s">
        <v>19</v>
      </c>
      <c r="C962" s="196"/>
      <c r="D962" s="197" t="s">
        <v>40</v>
      </c>
      <c r="E962" s="198"/>
      <c r="F962" s="198"/>
      <c r="G962" s="198"/>
      <c r="H962" s="198"/>
      <c r="I962" s="198"/>
      <c r="J962" s="198"/>
      <c r="K962" s="265"/>
    </row>
    <row r="963" spans="2:11" ht="15.75" thickBot="1">
      <c r="B963" s="13"/>
      <c r="C963" s="10"/>
      <c r="D963" s="10"/>
      <c r="E963" s="10"/>
      <c r="F963" s="10"/>
      <c r="G963" s="10"/>
      <c r="H963" s="10"/>
      <c r="I963" s="34"/>
      <c r="J963" s="34"/>
      <c r="K963" s="12"/>
    </row>
    <row r="964" spans="2:11" ht="30">
      <c r="B964" s="139" t="s">
        <v>25</v>
      </c>
      <c r="C964" s="137" t="s">
        <v>24</v>
      </c>
      <c r="D964" s="137" t="s">
        <v>7</v>
      </c>
      <c r="E964" s="137" t="s">
        <v>38</v>
      </c>
      <c r="F964" s="137" t="s">
        <v>125</v>
      </c>
      <c r="G964" s="137" t="s">
        <v>115</v>
      </c>
      <c r="H964" s="137" t="s">
        <v>117</v>
      </c>
      <c r="I964" s="137" t="s">
        <v>56</v>
      </c>
      <c r="J964" s="266" t="s">
        <v>11</v>
      </c>
      <c r="K964" s="267"/>
    </row>
    <row r="965" spans="2:11">
      <c r="B965" s="28" t="s">
        <v>73</v>
      </c>
      <c r="C965" s="21" t="s">
        <v>45</v>
      </c>
      <c r="D965" s="48" t="s">
        <v>46</v>
      </c>
      <c r="E965" s="21" t="s">
        <v>26</v>
      </c>
      <c r="F965" s="132">
        <v>3.5E-4</v>
      </c>
      <c r="G965" s="49">
        <v>450</v>
      </c>
      <c r="H965" s="49">
        <f>F965*G965</f>
        <v>0.1575</v>
      </c>
      <c r="I965" s="81">
        <f>'Cálculo do fator "K"'!$M$24</f>
        <v>1.1986000000000001</v>
      </c>
      <c r="J965" s="268">
        <f>H965*I965</f>
        <v>0.18877950000000002</v>
      </c>
      <c r="K965" s="269"/>
    </row>
    <row r="966" spans="2:11" ht="15.75" thickBot="1">
      <c r="B966" s="29"/>
      <c r="C966" s="51"/>
      <c r="D966" s="50"/>
      <c r="E966" s="50"/>
      <c r="F966" s="51"/>
      <c r="G966" s="52"/>
      <c r="H966" s="52"/>
      <c r="I966" s="99"/>
      <c r="J966" s="246"/>
      <c r="K966" s="247"/>
    </row>
    <row r="967" spans="2:11" ht="15.75" thickBot="1">
      <c r="B967" s="68"/>
      <c r="H967" s="22"/>
      <c r="K967" s="19"/>
    </row>
    <row r="968" spans="2:11" ht="15.75" thickBot="1">
      <c r="B968" s="199" t="s">
        <v>22</v>
      </c>
      <c r="C968" s="200"/>
      <c r="D968" s="200"/>
      <c r="E968" s="200"/>
      <c r="F968" s="200"/>
      <c r="G968" s="200"/>
      <c r="H968" s="200"/>
      <c r="I968" s="200"/>
      <c r="J968" s="263">
        <f>J965</f>
        <v>0.18877950000000002</v>
      </c>
      <c r="K968" s="264"/>
    </row>
    <row r="969" spans="2:11" ht="15.75" thickBot="1">
      <c r="B969" s="71"/>
      <c r="C969" s="71"/>
      <c r="D969" s="71"/>
      <c r="E969" s="71"/>
      <c r="F969" s="71"/>
      <c r="G969" s="71"/>
      <c r="H969" s="71"/>
      <c r="I969" s="71"/>
      <c r="J969" s="71"/>
      <c r="K969" s="72"/>
    </row>
    <row r="970" spans="2:11">
      <c r="B970" s="55"/>
      <c r="C970" s="56"/>
      <c r="D970" s="56"/>
      <c r="E970" s="56"/>
      <c r="F970" s="56"/>
      <c r="G970" s="56"/>
      <c r="H970" s="56"/>
      <c r="I970" s="57"/>
      <c r="J970" s="57"/>
      <c r="K970" s="270">
        <f>SUM(J952+J960+J968)</f>
        <v>12.031389528312074</v>
      </c>
    </row>
    <row r="971" spans="2:11">
      <c r="B971" s="38"/>
      <c r="C971" s="39"/>
      <c r="D971" s="41" t="s">
        <v>28</v>
      </c>
      <c r="E971" s="41"/>
      <c r="F971" s="39"/>
      <c r="G971" s="39"/>
      <c r="H971" s="39"/>
      <c r="I971" s="40"/>
      <c r="J971" s="40"/>
      <c r="K971" s="271"/>
    </row>
    <row r="972" spans="2:11" ht="15.75" thickBot="1">
      <c r="B972" s="42"/>
      <c r="C972" s="43"/>
      <c r="D972" s="43"/>
      <c r="E972" s="43"/>
      <c r="F972" s="43"/>
      <c r="G972" s="43"/>
      <c r="H972" s="43"/>
      <c r="I972" s="44"/>
      <c r="J972" s="44"/>
      <c r="K972" s="272"/>
    </row>
    <row r="973" spans="2:11" ht="15.75" thickBot="1">
      <c r="B973" s="68"/>
      <c r="K973" s="69"/>
    </row>
    <row r="974" spans="2:11" ht="15.75" thickBot="1">
      <c r="B974" s="189" t="s">
        <v>78</v>
      </c>
      <c r="C974" s="190"/>
      <c r="D974" s="190"/>
      <c r="E974" s="190"/>
      <c r="F974" s="190"/>
      <c r="G974" s="190"/>
      <c r="H974" s="190"/>
      <c r="I974" s="190"/>
      <c r="J974" s="190"/>
      <c r="K974" s="239"/>
    </row>
    <row r="975" spans="2:11" ht="15.75" thickBot="1">
      <c r="B975" s="68"/>
      <c r="K975" s="69"/>
    </row>
    <row r="976" spans="2:11" ht="105">
      <c r="B976" s="139" t="s">
        <v>25</v>
      </c>
      <c r="C976" s="137" t="s">
        <v>31</v>
      </c>
      <c r="D976" s="137" t="s">
        <v>12</v>
      </c>
      <c r="E976" s="137" t="s">
        <v>26</v>
      </c>
      <c r="F976" s="137" t="s">
        <v>27</v>
      </c>
      <c r="G976" s="137" t="s">
        <v>123</v>
      </c>
      <c r="H976" s="137" t="s">
        <v>202</v>
      </c>
      <c r="I976" s="137" t="s">
        <v>41</v>
      </c>
      <c r="J976" s="137" t="s">
        <v>42</v>
      </c>
      <c r="K976" s="141" t="s">
        <v>204</v>
      </c>
    </row>
    <row r="977" spans="1:41">
      <c r="B977" s="28" t="s">
        <v>29</v>
      </c>
      <c r="C977" s="21">
        <v>40939</v>
      </c>
      <c r="D977" s="108" t="s">
        <v>48</v>
      </c>
      <c r="E977" s="16" t="s">
        <v>34</v>
      </c>
      <c r="F977" s="49">
        <v>26981.74</v>
      </c>
      <c r="G977" s="45">
        <f>F977/(1+$K$981)</f>
        <v>15879.08427495292</v>
      </c>
      <c r="H977" s="16">
        <v>220</v>
      </c>
      <c r="I977" s="77">
        <f>G977/H977</f>
        <v>72.17765579524054</v>
      </c>
      <c r="J977" s="85">
        <v>44</v>
      </c>
      <c r="K977" s="104">
        <f t="shared" ref="K977:K979" si="152">I977*J977*5</f>
        <v>15879.084274952918</v>
      </c>
    </row>
    <row r="978" spans="1:41">
      <c r="B978" s="28" t="s">
        <v>30</v>
      </c>
      <c r="C978" s="21">
        <v>40807</v>
      </c>
      <c r="D978" s="53" t="s">
        <v>83</v>
      </c>
      <c r="E978" s="16" t="s">
        <v>34</v>
      </c>
      <c r="F978" s="49">
        <v>4025.23</v>
      </c>
      <c r="G978" s="45">
        <f>F978/(1+$K$981)</f>
        <v>2368.8971280602636</v>
      </c>
      <c r="H978" s="16">
        <v>220</v>
      </c>
      <c r="I978" s="77">
        <f t="shared" ref="I978:I979" si="153">G978/H978</f>
        <v>10.767714218455744</v>
      </c>
      <c r="J978" s="85">
        <v>44</v>
      </c>
      <c r="K978" s="104">
        <f t="shared" si="152"/>
        <v>2368.8971280602636</v>
      </c>
    </row>
    <row r="979" spans="1:41">
      <c r="B979" s="28" t="s">
        <v>36</v>
      </c>
      <c r="C979" s="21">
        <v>40931</v>
      </c>
      <c r="D979" s="89" t="s">
        <v>50</v>
      </c>
      <c r="E979" s="16" t="s">
        <v>34</v>
      </c>
      <c r="F979" s="49">
        <v>6492.93</v>
      </c>
      <c r="G979" s="45">
        <f>F979/(1+$K$981)</f>
        <v>3821.1687853107346</v>
      </c>
      <c r="H979" s="16">
        <v>220</v>
      </c>
      <c r="I979" s="77">
        <f t="shared" si="153"/>
        <v>17.368949024139702</v>
      </c>
      <c r="J979" s="85">
        <v>44</v>
      </c>
      <c r="K979" s="104">
        <f t="shared" si="152"/>
        <v>3821.1687853107342</v>
      </c>
    </row>
    <row r="980" spans="1:41">
      <c r="B980" s="28"/>
      <c r="C980" s="21"/>
      <c r="D980" s="53"/>
      <c r="E980" s="53"/>
      <c r="F980" s="16"/>
      <c r="G980" s="49"/>
      <c r="H980" s="45"/>
      <c r="I980" s="16"/>
      <c r="J980" s="82"/>
      <c r="K980" s="54"/>
    </row>
    <row r="981" spans="1:41">
      <c r="B981" s="28"/>
      <c r="C981" s="21"/>
      <c r="D981" s="53"/>
      <c r="E981" s="53"/>
      <c r="F981" s="16"/>
      <c r="G981" s="49"/>
      <c r="H981" s="191" t="s">
        <v>77</v>
      </c>
      <c r="I981" s="192"/>
      <c r="J981" s="83"/>
      <c r="K981" s="240">
        <f>'Cálculo do fator "K"'!$F$23</f>
        <v>0.69920000000000004</v>
      </c>
    </row>
    <row r="982" spans="1:41" ht="15.75" thickBot="1">
      <c r="B982" s="29"/>
      <c r="C982" s="51"/>
      <c r="D982" s="76"/>
      <c r="E982" s="76"/>
      <c r="F982" s="78"/>
      <c r="G982" s="52"/>
      <c r="H982" s="193"/>
      <c r="I982" s="194"/>
      <c r="J982" s="84"/>
      <c r="K982" s="241"/>
    </row>
    <row r="984" spans="1:41" s="113" customFormat="1" ht="9.75" customHeight="1">
      <c r="A984"/>
      <c r="B984" s="133"/>
      <c r="C984" s="133"/>
      <c r="D984" s="133"/>
      <c r="E984" s="133"/>
      <c r="F984" s="133"/>
      <c r="G984" s="133"/>
      <c r="H984" s="133"/>
      <c r="I984" s="134"/>
      <c r="J984" s="134"/>
      <c r="K984" s="133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</row>
    <row r="985" spans="1:41" ht="15.75">
      <c r="B985" s="175" t="s">
        <v>200</v>
      </c>
      <c r="C985" s="175"/>
      <c r="D985" s="175"/>
      <c r="E985" s="175"/>
      <c r="F985" s="175"/>
      <c r="G985" s="175"/>
      <c r="H985" s="175"/>
      <c r="I985" s="175"/>
      <c r="J985" s="175"/>
      <c r="K985" s="175"/>
    </row>
    <row r="986" spans="1:41" ht="15.75">
      <c r="B986" s="175" t="s">
        <v>201</v>
      </c>
      <c r="C986" s="175"/>
      <c r="D986" s="175"/>
      <c r="E986" s="175"/>
      <c r="F986" s="175"/>
      <c r="G986" s="175"/>
      <c r="H986" s="175"/>
      <c r="I986" s="175"/>
      <c r="J986" s="175"/>
      <c r="K986" s="175"/>
    </row>
  </sheetData>
  <mergeCells count="691">
    <mergeCell ref="B986:K986"/>
    <mergeCell ref="B985:K985"/>
    <mergeCell ref="J517:K517"/>
    <mergeCell ref="B520:I520"/>
    <mergeCell ref="B522:C522"/>
    <mergeCell ref="D522:K522"/>
    <mergeCell ref="J524:K524"/>
    <mergeCell ref="J525:K525"/>
    <mergeCell ref="B551:C551"/>
    <mergeCell ref="B560:C560"/>
    <mergeCell ref="D531:J531"/>
    <mergeCell ref="B968:I968"/>
    <mergeCell ref="J968:K968"/>
    <mergeCell ref="K970:K972"/>
    <mergeCell ref="B974:K974"/>
    <mergeCell ref="H981:I982"/>
    <mergeCell ref="K981:K982"/>
    <mergeCell ref="B962:C962"/>
    <mergeCell ref="D962:K962"/>
    <mergeCell ref="J964:K964"/>
    <mergeCell ref="J965:K965"/>
    <mergeCell ref="J966:K966"/>
    <mergeCell ref="J956:K956"/>
    <mergeCell ref="J957:K957"/>
    <mergeCell ref="B465:C465"/>
    <mergeCell ref="B474:C474"/>
    <mergeCell ref="D401:J401"/>
    <mergeCell ref="D445:J445"/>
    <mergeCell ref="J466:K466"/>
    <mergeCell ref="J467:K467"/>
    <mergeCell ref="J468:K468"/>
    <mergeCell ref="B470:I470"/>
    <mergeCell ref="J470:K470"/>
    <mergeCell ref="B460:K460"/>
    <mergeCell ref="B461:K461"/>
    <mergeCell ref="B463:C463"/>
    <mergeCell ref="D463:K463"/>
    <mergeCell ref="J465:K465"/>
    <mergeCell ref="B442:I442"/>
    <mergeCell ref="J442:K442"/>
    <mergeCell ref="K444:K446"/>
    <mergeCell ref="B448:K448"/>
    <mergeCell ref="H455:I456"/>
    <mergeCell ref="K455:K456"/>
    <mergeCell ref="B436:C436"/>
    <mergeCell ref="D436:K436"/>
    <mergeCell ref="J438:K438"/>
    <mergeCell ref="J439:K439"/>
    <mergeCell ref="J958:K958"/>
    <mergeCell ref="B960:I960"/>
    <mergeCell ref="J960:K960"/>
    <mergeCell ref="J950:K950"/>
    <mergeCell ref="B952:I952"/>
    <mergeCell ref="J952:K952"/>
    <mergeCell ref="B954:C954"/>
    <mergeCell ref="D954:K954"/>
    <mergeCell ref="B956:C956"/>
    <mergeCell ref="B945:C945"/>
    <mergeCell ref="D945:K945"/>
    <mergeCell ref="J947:K947"/>
    <mergeCell ref="J948:K948"/>
    <mergeCell ref="J949:K949"/>
    <mergeCell ref="B930:K930"/>
    <mergeCell ref="H937:I938"/>
    <mergeCell ref="K937:K938"/>
    <mergeCell ref="B942:K942"/>
    <mergeCell ref="B943:K943"/>
    <mergeCell ref="B947:C947"/>
    <mergeCell ref="J921:K921"/>
    <mergeCell ref="J922:K922"/>
    <mergeCell ref="B924:I924"/>
    <mergeCell ref="J924:K924"/>
    <mergeCell ref="K926:K928"/>
    <mergeCell ref="B916:I916"/>
    <mergeCell ref="J916:K916"/>
    <mergeCell ref="B918:C918"/>
    <mergeCell ref="D918:K918"/>
    <mergeCell ref="J920:K920"/>
    <mergeCell ref="D927:J927"/>
    <mergeCell ref="B910:C910"/>
    <mergeCell ref="D910:K910"/>
    <mergeCell ref="J912:K912"/>
    <mergeCell ref="J913:K913"/>
    <mergeCell ref="J914:K914"/>
    <mergeCell ref="J904:K904"/>
    <mergeCell ref="J905:K905"/>
    <mergeCell ref="J906:K906"/>
    <mergeCell ref="B908:I908"/>
    <mergeCell ref="J908:K908"/>
    <mergeCell ref="B912:C912"/>
    <mergeCell ref="B898:K898"/>
    <mergeCell ref="B899:K899"/>
    <mergeCell ref="B901:C901"/>
    <mergeCell ref="D901:K901"/>
    <mergeCell ref="J903:K903"/>
    <mergeCell ref="B880:I880"/>
    <mergeCell ref="J880:K880"/>
    <mergeCell ref="K882:K884"/>
    <mergeCell ref="B886:K886"/>
    <mergeCell ref="H893:I894"/>
    <mergeCell ref="K893:K894"/>
    <mergeCell ref="D883:J883"/>
    <mergeCell ref="B903:C903"/>
    <mergeCell ref="B874:C874"/>
    <mergeCell ref="D874:K874"/>
    <mergeCell ref="J876:K876"/>
    <mergeCell ref="J877:K877"/>
    <mergeCell ref="J878:K878"/>
    <mergeCell ref="J868:K868"/>
    <mergeCell ref="J869:K869"/>
    <mergeCell ref="J870:K870"/>
    <mergeCell ref="B872:I872"/>
    <mergeCell ref="J872:K872"/>
    <mergeCell ref="B868:C868"/>
    <mergeCell ref="J862:K862"/>
    <mergeCell ref="B864:I864"/>
    <mergeCell ref="J864:K864"/>
    <mergeCell ref="B866:C866"/>
    <mergeCell ref="D866:K866"/>
    <mergeCell ref="B857:C857"/>
    <mergeCell ref="D857:K857"/>
    <mergeCell ref="J859:K859"/>
    <mergeCell ref="J860:K860"/>
    <mergeCell ref="J861:K861"/>
    <mergeCell ref="B859:C859"/>
    <mergeCell ref="B842:K842"/>
    <mergeCell ref="H849:I850"/>
    <mergeCell ref="K849:K850"/>
    <mergeCell ref="B854:K854"/>
    <mergeCell ref="B855:K855"/>
    <mergeCell ref="J833:K833"/>
    <mergeCell ref="J834:K834"/>
    <mergeCell ref="B836:I836"/>
    <mergeCell ref="J836:K836"/>
    <mergeCell ref="K838:K840"/>
    <mergeCell ref="D839:J839"/>
    <mergeCell ref="B828:I828"/>
    <mergeCell ref="J828:K828"/>
    <mergeCell ref="B830:C830"/>
    <mergeCell ref="D830:K830"/>
    <mergeCell ref="J832:K832"/>
    <mergeCell ref="B822:C822"/>
    <mergeCell ref="D822:K822"/>
    <mergeCell ref="J824:K824"/>
    <mergeCell ref="J825:K825"/>
    <mergeCell ref="J826:K826"/>
    <mergeCell ref="B824:C824"/>
    <mergeCell ref="J816:K816"/>
    <mergeCell ref="J817:K817"/>
    <mergeCell ref="J818:K818"/>
    <mergeCell ref="B820:I820"/>
    <mergeCell ref="J820:K820"/>
    <mergeCell ref="B810:K810"/>
    <mergeCell ref="B811:K811"/>
    <mergeCell ref="B813:C813"/>
    <mergeCell ref="D813:K813"/>
    <mergeCell ref="J815:K815"/>
    <mergeCell ref="B815:C815"/>
    <mergeCell ref="B792:I792"/>
    <mergeCell ref="J792:K792"/>
    <mergeCell ref="K794:K796"/>
    <mergeCell ref="B798:K798"/>
    <mergeCell ref="H805:I806"/>
    <mergeCell ref="K805:K806"/>
    <mergeCell ref="B786:C786"/>
    <mergeCell ref="D786:K786"/>
    <mergeCell ref="J788:K788"/>
    <mergeCell ref="J789:K789"/>
    <mergeCell ref="J790:K790"/>
    <mergeCell ref="D795:J795"/>
    <mergeCell ref="J780:K780"/>
    <mergeCell ref="J781:K781"/>
    <mergeCell ref="J782:K782"/>
    <mergeCell ref="B784:I784"/>
    <mergeCell ref="J784:K784"/>
    <mergeCell ref="J774:K774"/>
    <mergeCell ref="B776:I776"/>
    <mergeCell ref="J776:K776"/>
    <mergeCell ref="B778:C778"/>
    <mergeCell ref="D778:K778"/>
    <mergeCell ref="B780:C780"/>
    <mergeCell ref="B769:C769"/>
    <mergeCell ref="D769:K769"/>
    <mergeCell ref="J771:K771"/>
    <mergeCell ref="J772:K772"/>
    <mergeCell ref="J773:K773"/>
    <mergeCell ref="B754:K754"/>
    <mergeCell ref="H761:I762"/>
    <mergeCell ref="K761:K762"/>
    <mergeCell ref="B766:K766"/>
    <mergeCell ref="B767:K767"/>
    <mergeCell ref="B771:C771"/>
    <mergeCell ref="J745:K745"/>
    <mergeCell ref="J746:K746"/>
    <mergeCell ref="B748:I748"/>
    <mergeCell ref="J748:K748"/>
    <mergeCell ref="K750:K752"/>
    <mergeCell ref="B740:I740"/>
    <mergeCell ref="J740:K740"/>
    <mergeCell ref="B742:C742"/>
    <mergeCell ref="D742:K742"/>
    <mergeCell ref="J744:K744"/>
    <mergeCell ref="D751:J751"/>
    <mergeCell ref="B734:C734"/>
    <mergeCell ref="D734:K734"/>
    <mergeCell ref="J736:K736"/>
    <mergeCell ref="J737:K737"/>
    <mergeCell ref="J738:K738"/>
    <mergeCell ref="J728:K728"/>
    <mergeCell ref="J729:K729"/>
    <mergeCell ref="J730:K730"/>
    <mergeCell ref="B732:I732"/>
    <mergeCell ref="J732:K732"/>
    <mergeCell ref="B736:C736"/>
    <mergeCell ref="B722:K722"/>
    <mergeCell ref="B723:K723"/>
    <mergeCell ref="B725:C725"/>
    <mergeCell ref="D725:K725"/>
    <mergeCell ref="J727:K727"/>
    <mergeCell ref="B704:I704"/>
    <mergeCell ref="J704:K704"/>
    <mergeCell ref="K706:K708"/>
    <mergeCell ref="B710:K710"/>
    <mergeCell ref="H717:I718"/>
    <mergeCell ref="K717:K718"/>
    <mergeCell ref="B727:C727"/>
    <mergeCell ref="D707:J707"/>
    <mergeCell ref="B698:C698"/>
    <mergeCell ref="D698:K698"/>
    <mergeCell ref="J700:K700"/>
    <mergeCell ref="J701:K701"/>
    <mergeCell ref="J702:K702"/>
    <mergeCell ref="J692:K692"/>
    <mergeCell ref="J693:K693"/>
    <mergeCell ref="J694:K694"/>
    <mergeCell ref="B696:I696"/>
    <mergeCell ref="J696:K696"/>
    <mergeCell ref="B692:C692"/>
    <mergeCell ref="J686:K686"/>
    <mergeCell ref="B688:I688"/>
    <mergeCell ref="J688:K688"/>
    <mergeCell ref="B690:C690"/>
    <mergeCell ref="D690:K690"/>
    <mergeCell ref="B681:C681"/>
    <mergeCell ref="D681:K681"/>
    <mergeCell ref="J683:K683"/>
    <mergeCell ref="J684:K684"/>
    <mergeCell ref="J685:K685"/>
    <mergeCell ref="B683:C683"/>
    <mergeCell ref="B666:K666"/>
    <mergeCell ref="H673:I674"/>
    <mergeCell ref="K673:K674"/>
    <mergeCell ref="B678:K678"/>
    <mergeCell ref="B679:K679"/>
    <mergeCell ref="J657:K657"/>
    <mergeCell ref="J658:K658"/>
    <mergeCell ref="B660:I660"/>
    <mergeCell ref="J660:K660"/>
    <mergeCell ref="K662:K664"/>
    <mergeCell ref="D663:J663"/>
    <mergeCell ref="B652:I652"/>
    <mergeCell ref="J652:K652"/>
    <mergeCell ref="B654:C654"/>
    <mergeCell ref="D654:K654"/>
    <mergeCell ref="J656:K656"/>
    <mergeCell ref="B646:C646"/>
    <mergeCell ref="D646:K646"/>
    <mergeCell ref="J648:K648"/>
    <mergeCell ref="J649:K649"/>
    <mergeCell ref="J650:K650"/>
    <mergeCell ref="B648:C648"/>
    <mergeCell ref="J640:K640"/>
    <mergeCell ref="J641:K641"/>
    <mergeCell ref="J642:K642"/>
    <mergeCell ref="B644:I644"/>
    <mergeCell ref="J644:K644"/>
    <mergeCell ref="B634:K634"/>
    <mergeCell ref="B635:K635"/>
    <mergeCell ref="B637:C637"/>
    <mergeCell ref="D637:K637"/>
    <mergeCell ref="J639:K639"/>
    <mergeCell ref="B639:C639"/>
    <mergeCell ref="B616:I616"/>
    <mergeCell ref="J616:K616"/>
    <mergeCell ref="K618:K620"/>
    <mergeCell ref="B622:K622"/>
    <mergeCell ref="H629:I630"/>
    <mergeCell ref="K629:K630"/>
    <mergeCell ref="B610:C610"/>
    <mergeCell ref="D610:K610"/>
    <mergeCell ref="J612:K612"/>
    <mergeCell ref="J613:K613"/>
    <mergeCell ref="J614:K614"/>
    <mergeCell ref="D619:J619"/>
    <mergeCell ref="J604:K604"/>
    <mergeCell ref="J605:K605"/>
    <mergeCell ref="J606:K606"/>
    <mergeCell ref="B608:I608"/>
    <mergeCell ref="J608:K608"/>
    <mergeCell ref="J598:K598"/>
    <mergeCell ref="B600:I600"/>
    <mergeCell ref="J600:K600"/>
    <mergeCell ref="B602:C602"/>
    <mergeCell ref="D602:K602"/>
    <mergeCell ref="B604:C604"/>
    <mergeCell ref="B593:C593"/>
    <mergeCell ref="D593:K593"/>
    <mergeCell ref="J595:K595"/>
    <mergeCell ref="J596:K596"/>
    <mergeCell ref="J597:K597"/>
    <mergeCell ref="B578:K578"/>
    <mergeCell ref="H585:I586"/>
    <mergeCell ref="K585:K586"/>
    <mergeCell ref="B590:K590"/>
    <mergeCell ref="B591:K591"/>
    <mergeCell ref="B595:C595"/>
    <mergeCell ref="J569:K569"/>
    <mergeCell ref="J570:K570"/>
    <mergeCell ref="B572:I572"/>
    <mergeCell ref="J572:K572"/>
    <mergeCell ref="K574:K576"/>
    <mergeCell ref="B564:I564"/>
    <mergeCell ref="J564:K564"/>
    <mergeCell ref="B566:C566"/>
    <mergeCell ref="D566:K566"/>
    <mergeCell ref="J568:K568"/>
    <mergeCell ref="D575:J575"/>
    <mergeCell ref="B558:C558"/>
    <mergeCell ref="D558:K558"/>
    <mergeCell ref="J560:K560"/>
    <mergeCell ref="J561:K561"/>
    <mergeCell ref="J562:K562"/>
    <mergeCell ref="J552:K552"/>
    <mergeCell ref="J553:K553"/>
    <mergeCell ref="J554:K554"/>
    <mergeCell ref="B556:I556"/>
    <mergeCell ref="J556:K556"/>
    <mergeCell ref="B546:K546"/>
    <mergeCell ref="B547:K547"/>
    <mergeCell ref="B549:C549"/>
    <mergeCell ref="D549:K549"/>
    <mergeCell ref="J551:K551"/>
    <mergeCell ref="B528:I528"/>
    <mergeCell ref="J528:K528"/>
    <mergeCell ref="K530:K532"/>
    <mergeCell ref="B534:K534"/>
    <mergeCell ref="H541:I542"/>
    <mergeCell ref="K541:K542"/>
    <mergeCell ref="J526:K526"/>
    <mergeCell ref="J518:K518"/>
    <mergeCell ref="J520:K520"/>
    <mergeCell ref="J512:K512"/>
    <mergeCell ref="B514:I514"/>
    <mergeCell ref="J514:K514"/>
    <mergeCell ref="B516:C516"/>
    <mergeCell ref="B507:C507"/>
    <mergeCell ref="D507:K507"/>
    <mergeCell ref="J509:K509"/>
    <mergeCell ref="J510:K510"/>
    <mergeCell ref="J511:K511"/>
    <mergeCell ref="B509:C509"/>
    <mergeCell ref="J516:K516"/>
    <mergeCell ref="B492:K492"/>
    <mergeCell ref="H499:I500"/>
    <mergeCell ref="K499:K500"/>
    <mergeCell ref="B504:K504"/>
    <mergeCell ref="B505:K505"/>
    <mergeCell ref="J483:K483"/>
    <mergeCell ref="J484:K484"/>
    <mergeCell ref="B486:I486"/>
    <mergeCell ref="J486:K486"/>
    <mergeCell ref="K488:K490"/>
    <mergeCell ref="D489:J489"/>
    <mergeCell ref="B478:I478"/>
    <mergeCell ref="J478:K478"/>
    <mergeCell ref="B480:C480"/>
    <mergeCell ref="D480:K480"/>
    <mergeCell ref="J482:K482"/>
    <mergeCell ref="B472:C472"/>
    <mergeCell ref="D472:K472"/>
    <mergeCell ref="J474:K474"/>
    <mergeCell ref="J475:K475"/>
    <mergeCell ref="J476:K476"/>
    <mergeCell ref="J440:K440"/>
    <mergeCell ref="J430:K430"/>
    <mergeCell ref="J431:K431"/>
    <mergeCell ref="J432:K432"/>
    <mergeCell ref="B434:I434"/>
    <mergeCell ref="J434:K434"/>
    <mergeCell ref="B430:C430"/>
    <mergeCell ref="J424:K424"/>
    <mergeCell ref="B426:I426"/>
    <mergeCell ref="J426:K426"/>
    <mergeCell ref="B428:C428"/>
    <mergeCell ref="D428:K428"/>
    <mergeCell ref="B419:C419"/>
    <mergeCell ref="D419:K419"/>
    <mergeCell ref="J421:K421"/>
    <mergeCell ref="J422:K422"/>
    <mergeCell ref="J423:K423"/>
    <mergeCell ref="B421:C421"/>
    <mergeCell ref="B404:K404"/>
    <mergeCell ref="H411:I412"/>
    <mergeCell ref="K411:K412"/>
    <mergeCell ref="B416:K416"/>
    <mergeCell ref="B417:K417"/>
    <mergeCell ref="J395:K395"/>
    <mergeCell ref="J396:K396"/>
    <mergeCell ref="B398:I398"/>
    <mergeCell ref="J398:K398"/>
    <mergeCell ref="K400:K402"/>
    <mergeCell ref="B390:I390"/>
    <mergeCell ref="J390:K390"/>
    <mergeCell ref="B392:C392"/>
    <mergeCell ref="D392:K392"/>
    <mergeCell ref="J394:K394"/>
    <mergeCell ref="B384:C384"/>
    <mergeCell ref="D384:K384"/>
    <mergeCell ref="J386:K386"/>
    <mergeCell ref="J387:K387"/>
    <mergeCell ref="J388:K388"/>
    <mergeCell ref="B386:C386"/>
    <mergeCell ref="J378:K378"/>
    <mergeCell ref="J379:K379"/>
    <mergeCell ref="J380:K380"/>
    <mergeCell ref="B382:I382"/>
    <mergeCell ref="J382:K382"/>
    <mergeCell ref="B372:K372"/>
    <mergeCell ref="B373:K373"/>
    <mergeCell ref="B375:C375"/>
    <mergeCell ref="D375:K375"/>
    <mergeCell ref="J377:K377"/>
    <mergeCell ref="B377:C377"/>
    <mergeCell ref="B354:I354"/>
    <mergeCell ref="J354:K354"/>
    <mergeCell ref="K356:K358"/>
    <mergeCell ref="B360:K360"/>
    <mergeCell ref="H367:I368"/>
    <mergeCell ref="K367:K368"/>
    <mergeCell ref="D357:J357"/>
    <mergeCell ref="B348:C348"/>
    <mergeCell ref="D348:K348"/>
    <mergeCell ref="J350:K350"/>
    <mergeCell ref="J351:K351"/>
    <mergeCell ref="J352:K352"/>
    <mergeCell ref="J342:K342"/>
    <mergeCell ref="J343:K343"/>
    <mergeCell ref="J344:K344"/>
    <mergeCell ref="B346:I346"/>
    <mergeCell ref="J346:K346"/>
    <mergeCell ref="B342:C342"/>
    <mergeCell ref="J336:K336"/>
    <mergeCell ref="B338:I338"/>
    <mergeCell ref="J338:K338"/>
    <mergeCell ref="B340:C340"/>
    <mergeCell ref="D340:K340"/>
    <mergeCell ref="B331:C331"/>
    <mergeCell ref="D331:K331"/>
    <mergeCell ref="J333:K333"/>
    <mergeCell ref="J334:K334"/>
    <mergeCell ref="J335:K335"/>
    <mergeCell ref="B333:C333"/>
    <mergeCell ref="B316:K316"/>
    <mergeCell ref="H323:I324"/>
    <mergeCell ref="K323:K324"/>
    <mergeCell ref="B328:K328"/>
    <mergeCell ref="B329:K329"/>
    <mergeCell ref="J307:K307"/>
    <mergeCell ref="J308:K308"/>
    <mergeCell ref="B310:I310"/>
    <mergeCell ref="J310:K310"/>
    <mergeCell ref="K312:K314"/>
    <mergeCell ref="D313:J313"/>
    <mergeCell ref="B302:I302"/>
    <mergeCell ref="J302:K302"/>
    <mergeCell ref="B304:C304"/>
    <mergeCell ref="D304:K304"/>
    <mergeCell ref="J306:K306"/>
    <mergeCell ref="B296:C296"/>
    <mergeCell ref="D296:K296"/>
    <mergeCell ref="J298:K298"/>
    <mergeCell ref="J299:K299"/>
    <mergeCell ref="J300:K300"/>
    <mergeCell ref="B298:C298"/>
    <mergeCell ref="J290:K290"/>
    <mergeCell ref="J291:K291"/>
    <mergeCell ref="J292:K292"/>
    <mergeCell ref="B294:I294"/>
    <mergeCell ref="J294:K294"/>
    <mergeCell ref="B284:K284"/>
    <mergeCell ref="B285:K285"/>
    <mergeCell ref="B287:C287"/>
    <mergeCell ref="D287:K287"/>
    <mergeCell ref="J289:K289"/>
    <mergeCell ref="B289:C289"/>
    <mergeCell ref="B266:I266"/>
    <mergeCell ref="J266:K266"/>
    <mergeCell ref="K268:K270"/>
    <mergeCell ref="B272:K272"/>
    <mergeCell ref="H279:I280"/>
    <mergeCell ref="K279:K280"/>
    <mergeCell ref="B260:C260"/>
    <mergeCell ref="D260:K260"/>
    <mergeCell ref="J262:K262"/>
    <mergeCell ref="J263:K263"/>
    <mergeCell ref="J264:K264"/>
    <mergeCell ref="D269:J269"/>
    <mergeCell ref="J254:K254"/>
    <mergeCell ref="J255:K255"/>
    <mergeCell ref="J256:K256"/>
    <mergeCell ref="B258:I258"/>
    <mergeCell ref="J258:K258"/>
    <mergeCell ref="J248:K248"/>
    <mergeCell ref="B250:I250"/>
    <mergeCell ref="J250:K250"/>
    <mergeCell ref="B252:C252"/>
    <mergeCell ref="D252:K252"/>
    <mergeCell ref="B254:C254"/>
    <mergeCell ref="B243:C243"/>
    <mergeCell ref="D243:K243"/>
    <mergeCell ref="J245:K245"/>
    <mergeCell ref="J246:K246"/>
    <mergeCell ref="J247:K247"/>
    <mergeCell ref="B228:K228"/>
    <mergeCell ref="H235:I236"/>
    <mergeCell ref="K235:K236"/>
    <mergeCell ref="B240:K240"/>
    <mergeCell ref="B241:K241"/>
    <mergeCell ref="B245:C245"/>
    <mergeCell ref="J219:K219"/>
    <mergeCell ref="J220:K220"/>
    <mergeCell ref="B222:I222"/>
    <mergeCell ref="J222:K222"/>
    <mergeCell ref="K224:K226"/>
    <mergeCell ref="B214:I214"/>
    <mergeCell ref="J214:K214"/>
    <mergeCell ref="B216:C216"/>
    <mergeCell ref="D216:K216"/>
    <mergeCell ref="J218:K218"/>
    <mergeCell ref="D225:J225"/>
    <mergeCell ref="B208:C208"/>
    <mergeCell ref="D208:K208"/>
    <mergeCell ref="J210:K210"/>
    <mergeCell ref="J211:K211"/>
    <mergeCell ref="J212:K212"/>
    <mergeCell ref="J202:K202"/>
    <mergeCell ref="J203:K203"/>
    <mergeCell ref="J204:K204"/>
    <mergeCell ref="B206:I206"/>
    <mergeCell ref="J206:K206"/>
    <mergeCell ref="B210:C210"/>
    <mergeCell ref="B196:K196"/>
    <mergeCell ref="B197:K197"/>
    <mergeCell ref="B199:C199"/>
    <mergeCell ref="D199:K199"/>
    <mergeCell ref="J201:K201"/>
    <mergeCell ref="B178:I178"/>
    <mergeCell ref="J178:K178"/>
    <mergeCell ref="K180:K182"/>
    <mergeCell ref="B184:K184"/>
    <mergeCell ref="H191:I192"/>
    <mergeCell ref="K191:K192"/>
    <mergeCell ref="D181:J181"/>
    <mergeCell ref="B201:C201"/>
    <mergeCell ref="D155:K155"/>
    <mergeCell ref="J157:K157"/>
    <mergeCell ref="B126:I126"/>
    <mergeCell ref="B140:K140"/>
    <mergeCell ref="H147:I148"/>
    <mergeCell ref="K147:K148"/>
    <mergeCell ref="B152:K152"/>
    <mergeCell ref="B153:K153"/>
    <mergeCell ref="J131:K131"/>
    <mergeCell ref="J132:K132"/>
    <mergeCell ref="B84:C84"/>
    <mergeCell ref="D84:K84"/>
    <mergeCell ref="J86:K86"/>
    <mergeCell ref="J87:K87"/>
    <mergeCell ref="J88:K88"/>
    <mergeCell ref="J114:K114"/>
    <mergeCell ref="J115:K115"/>
    <mergeCell ref="J116:K116"/>
    <mergeCell ref="B118:I118"/>
    <mergeCell ref="J118:K118"/>
    <mergeCell ref="B108:K108"/>
    <mergeCell ref="B109:K109"/>
    <mergeCell ref="B111:C111"/>
    <mergeCell ref="D111:K111"/>
    <mergeCell ref="J113:K113"/>
    <mergeCell ref="B113:C113"/>
    <mergeCell ref="J90:K90"/>
    <mergeCell ref="K92:K94"/>
    <mergeCell ref="J174:K174"/>
    <mergeCell ref="J175:K175"/>
    <mergeCell ref="J176:K176"/>
    <mergeCell ref="D172:K172"/>
    <mergeCell ref="J126:K126"/>
    <mergeCell ref="B128:C128"/>
    <mergeCell ref="D128:K128"/>
    <mergeCell ref="J130:K130"/>
    <mergeCell ref="B120:C120"/>
    <mergeCell ref="D120:K120"/>
    <mergeCell ref="J122:K122"/>
    <mergeCell ref="J123:K123"/>
    <mergeCell ref="J124:K124"/>
    <mergeCell ref="J166:K166"/>
    <mergeCell ref="J167:K167"/>
    <mergeCell ref="J168:K168"/>
    <mergeCell ref="B170:I170"/>
    <mergeCell ref="J170:K170"/>
    <mergeCell ref="B166:C166"/>
    <mergeCell ref="B164:C164"/>
    <mergeCell ref="D164:K164"/>
    <mergeCell ref="B155:C155"/>
    <mergeCell ref="B21:K21"/>
    <mergeCell ref="B23:C23"/>
    <mergeCell ref="D23:K23"/>
    <mergeCell ref="J28:K28"/>
    <mergeCell ref="B30:I30"/>
    <mergeCell ref="J30:K30"/>
    <mergeCell ref="B32:C32"/>
    <mergeCell ref="D32:K32"/>
    <mergeCell ref="J36:K36"/>
    <mergeCell ref="J25:K25"/>
    <mergeCell ref="J26:K26"/>
    <mergeCell ref="J27:K27"/>
    <mergeCell ref="B34:C34"/>
    <mergeCell ref="J34:K34"/>
    <mergeCell ref="J35:K35"/>
    <mergeCell ref="B64:K64"/>
    <mergeCell ref="B38:I38"/>
    <mergeCell ref="J38:K38"/>
    <mergeCell ref="B40:C40"/>
    <mergeCell ref="D40:K40"/>
    <mergeCell ref="B52:K52"/>
    <mergeCell ref="H59:I60"/>
    <mergeCell ref="K59:K60"/>
    <mergeCell ref="J42:K42"/>
    <mergeCell ref="J43:K43"/>
    <mergeCell ref="D49:J49"/>
    <mergeCell ref="B46:I46"/>
    <mergeCell ref="J46:K46"/>
    <mergeCell ref="K48:K50"/>
    <mergeCell ref="J158:K158"/>
    <mergeCell ref="J159:K159"/>
    <mergeCell ref="D137:J137"/>
    <mergeCell ref="B162:I162"/>
    <mergeCell ref="J162:K162"/>
    <mergeCell ref="B65:K65"/>
    <mergeCell ref="B67:C67"/>
    <mergeCell ref="D67:K67"/>
    <mergeCell ref="J69:K69"/>
    <mergeCell ref="J70:K70"/>
    <mergeCell ref="D93:J93"/>
    <mergeCell ref="B90:I90"/>
    <mergeCell ref="J78:K78"/>
    <mergeCell ref="J79:K79"/>
    <mergeCell ref="J80:K80"/>
    <mergeCell ref="B82:I82"/>
    <mergeCell ref="J82:K82"/>
    <mergeCell ref="J71:K71"/>
    <mergeCell ref="J72:K72"/>
    <mergeCell ref="B74:I74"/>
    <mergeCell ref="J74:K74"/>
    <mergeCell ref="B76:C76"/>
    <mergeCell ref="D76:K76"/>
    <mergeCell ref="B78:C78"/>
    <mergeCell ref="B96:K96"/>
    <mergeCell ref="H103:I104"/>
    <mergeCell ref="K103:K104"/>
    <mergeCell ref="B172:C172"/>
    <mergeCell ref="B2:K4"/>
    <mergeCell ref="B6:K6"/>
    <mergeCell ref="B7:K7"/>
    <mergeCell ref="B69:C69"/>
    <mergeCell ref="B122:C122"/>
    <mergeCell ref="B157:C157"/>
    <mergeCell ref="B17:K17"/>
    <mergeCell ref="B20:K20"/>
    <mergeCell ref="B9:C9"/>
    <mergeCell ref="B11:K11"/>
    <mergeCell ref="B13:K13"/>
    <mergeCell ref="B15:K15"/>
    <mergeCell ref="B8:K8"/>
    <mergeCell ref="B19:K19"/>
    <mergeCell ref="B25:C25"/>
    <mergeCell ref="J44:K44"/>
    <mergeCell ref="B134:I134"/>
    <mergeCell ref="J134:K134"/>
    <mergeCell ref="K136:K138"/>
    <mergeCell ref="J160:K160"/>
  </mergeCells>
  <printOptions horizontalCentered="1" verticalCentered="1"/>
  <pageMargins left="0.31496062992125984" right="0.31496062992125984" top="0.78740157480314965" bottom="0.59055118110236227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S39"/>
  <sheetViews>
    <sheetView zoomScale="85" zoomScaleNormal="85" workbookViewId="0">
      <selection activeCell="B6" sqref="B6:J6"/>
    </sheetView>
  </sheetViews>
  <sheetFormatPr defaultColWidth="8.85546875" defaultRowHeight="15"/>
  <cols>
    <col min="1" max="1" width="3" customWidth="1"/>
    <col min="2" max="2" width="13.5703125" customWidth="1"/>
    <col min="3" max="3" width="8.7109375" customWidth="1"/>
    <col min="4" max="4" width="9" customWidth="1"/>
    <col min="6" max="6" width="23.5703125" customWidth="1"/>
    <col min="7" max="7" width="24.5703125" customWidth="1"/>
    <col min="8" max="8" width="18.42578125" customWidth="1"/>
    <col min="9" max="9" width="14.28515625" customWidth="1"/>
    <col min="10" max="10" width="11.5703125" customWidth="1"/>
    <col min="11" max="11" width="3" customWidth="1"/>
    <col min="12" max="12" width="8.140625" customWidth="1"/>
    <col min="13" max="13" width="6.7109375" customWidth="1"/>
    <col min="17" max="17" width="15.140625" bestFit="1" customWidth="1"/>
    <col min="18" max="19" width="9.28515625" bestFit="1" customWidth="1"/>
  </cols>
  <sheetData>
    <row r="2" spans="2:16">
      <c r="B2" s="227" t="s">
        <v>207</v>
      </c>
      <c r="C2" s="227"/>
      <c r="D2" s="227"/>
      <c r="E2" s="227"/>
      <c r="F2" s="227"/>
      <c r="G2" s="227"/>
      <c r="H2" s="227"/>
      <c r="I2" s="227"/>
      <c r="J2" s="227"/>
    </row>
    <row r="3" spans="2:16">
      <c r="B3" s="227"/>
      <c r="C3" s="227"/>
      <c r="D3" s="227"/>
      <c r="E3" s="227"/>
      <c r="F3" s="227"/>
      <c r="G3" s="227"/>
      <c r="H3" s="227"/>
      <c r="I3" s="227"/>
      <c r="J3" s="227"/>
    </row>
    <row r="4" spans="2:16">
      <c r="B4" s="227"/>
      <c r="C4" s="227"/>
      <c r="D4" s="227"/>
      <c r="E4" s="227"/>
      <c r="F4" s="227"/>
      <c r="G4" s="227"/>
      <c r="H4" s="227"/>
      <c r="I4" s="227"/>
      <c r="J4" s="227"/>
    </row>
    <row r="5" spans="2:16" ht="23.25">
      <c r="B5" s="228" t="s">
        <v>272</v>
      </c>
      <c r="C5" s="228"/>
      <c r="D5" s="228"/>
      <c r="E5" s="228"/>
      <c r="F5" s="228"/>
      <c r="G5" s="228"/>
      <c r="H5" s="228"/>
      <c r="I5" s="228"/>
      <c r="J5" s="228"/>
    </row>
    <row r="6" spans="2:16" ht="18.75">
      <c r="B6" s="229" t="s">
        <v>216</v>
      </c>
      <c r="C6" s="229"/>
      <c r="D6" s="229"/>
      <c r="E6" s="229"/>
      <c r="F6" s="229"/>
      <c r="G6" s="229"/>
      <c r="H6" s="229"/>
      <c r="I6" s="229"/>
      <c r="J6" s="229"/>
    </row>
    <row r="7" spans="2:16" ht="37.700000000000003" customHeight="1" thickBot="1">
      <c r="B7" s="289" t="s">
        <v>205</v>
      </c>
      <c r="C7" s="289"/>
      <c r="D7" s="289"/>
      <c r="E7" s="289"/>
      <c r="F7" s="289"/>
      <c r="G7" s="289"/>
      <c r="H7" s="289"/>
      <c r="I7" s="289"/>
      <c r="J7" s="289"/>
    </row>
    <row r="8" spans="2:16" ht="15.75">
      <c r="B8" s="160" t="s">
        <v>210</v>
      </c>
      <c r="C8" s="285" t="s">
        <v>213</v>
      </c>
      <c r="D8" s="285"/>
      <c r="E8" s="285"/>
      <c r="F8" s="285"/>
      <c r="G8" s="285"/>
      <c r="H8" s="285"/>
      <c r="I8" s="285"/>
      <c r="J8" s="286"/>
    </row>
    <row r="9" spans="2:16" ht="15.75">
      <c r="B9" s="160" t="s">
        <v>211</v>
      </c>
      <c r="C9" s="287" t="s">
        <v>214</v>
      </c>
      <c r="D9" s="287"/>
      <c r="E9" s="287"/>
      <c r="F9" s="287"/>
      <c r="G9" s="287"/>
      <c r="H9" s="287"/>
      <c r="I9" s="287"/>
      <c r="J9" s="288"/>
    </row>
    <row r="10" spans="2:16" ht="15.75">
      <c r="B10" s="160" t="s">
        <v>212</v>
      </c>
      <c r="C10" s="287" t="s">
        <v>215</v>
      </c>
      <c r="D10" s="287"/>
      <c r="E10" s="287"/>
      <c r="F10" s="287"/>
      <c r="G10" s="287"/>
      <c r="H10" s="287"/>
      <c r="I10" s="287"/>
      <c r="J10" s="288"/>
    </row>
    <row r="11" spans="2:16" ht="16.5" thickBot="1">
      <c r="B11" s="160"/>
      <c r="C11" s="161"/>
      <c r="D11" s="161"/>
      <c r="E11" s="161"/>
      <c r="F11" s="161"/>
      <c r="G11" s="161"/>
      <c r="H11" s="161"/>
      <c r="I11" s="161"/>
      <c r="J11" s="162"/>
    </row>
    <row r="12" spans="2:16" ht="15.75" thickBot="1">
      <c r="B12" s="68"/>
      <c r="C12" s="307" t="s">
        <v>60</v>
      </c>
      <c r="D12" s="308"/>
      <c r="E12" s="308"/>
      <c r="F12" s="308"/>
      <c r="G12" s="309"/>
      <c r="I12" s="297" t="s">
        <v>13</v>
      </c>
      <c r="J12" s="298"/>
    </row>
    <row r="13" spans="2:16" ht="15" customHeight="1">
      <c r="B13" s="68"/>
      <c r="C13" s="310" t="s">
        <v>61</v>
      </c>
      <c r="D13" s="311"/>
      <c r="E13" s="311"/>
      <c r="F13" s="311"/>
      <c r="G13" s="1" t="s">
        <v>1</v>
      </c>
      <c r="I13" s="299"/>
      <c r="J13" s="300"/>
    </row>
    <row r="14" spans="2:16" ht="15" customHeight="1" thickBot="1">
      <c r="B14" s="68"/>
      <c r="C14" s="312" t="s">
        <v>68</v>
      </c>
      <c r="D14" s="314" t="s">
        <v>102</v>
      </c>
      <c r="E14" s="314"/>
      <c r="F14" s="314"/>
      <c r="G14" s="114">
        <v>0.05</v>
      </c>
      <c r="I14" s="301"/>
      <c r="J14" s="302"/>
      <c r="M14" s="9"/>
      <c r="P14" s="23"/>
    </row>
    <row r="15" spans="2:16">
      <c r="B15" s="68"/>
      <c r="C15" s="312"/>
      <c r="D15" s="314" t="s">
        <v>2</v>
      </c>
      <c r="E15" s="314"/>
      <c r="F15" s="314"/>
      <c r="G15" s="2">
        <v>1.32E-2</v>
      </c>
      <c r="I15" s="295" t="s">
        <v>5</v>
      </c>
      <c r="J15" s="296"/>
    </row>
    <row r="16" spans="2:16" ht="15.75" thickBot="1">
      <c r="B16" s="68"/>
      <c r="C16" s="313"/>
      <c r="D16" s="315" t="s">
        <v>3</v>
      </c>
      <c r="E16" s="315"/>
      <c r="F16" s="315"/>
      <c r="G16" s="3">
        <v>6.08E-2</v>
      </c>
      <c r="I16" s="293" t="s">
        <v>14</v>
      </c>
      <c r="J16" s="294"/>
    </row>
    <row r="17" spans="2:19" ht="15" customHeight="1">
      <c r="B17" s="68"/>
      <c r="E17" s="303" t="s">
        <v>69</v>
      </c>
      <c r="F17" s="304"/>
      <c r="G17" s="32">
        <f>SUM(G14:G16)</f>
        <v>0.124</v>
      </c>
      <c r="J17" s="69"/>
      <c r="Q17" s="59"/>
    </row>
    <row r="18" spans="2:19" ht="15.75" thickBot="1">
      <c r="B18" s="68"/>
      <c r="E18" s="305" t="s">
        <v>70</v>
      </c>
      <c r="F18" s="306"/>
      <c r="G18" s="33">
        <f>(1/(1-G17)-1)</f>
        <v>0.14155251141552516</v>
      </c>
      <c r="J18" s="69"/>
      <c r="M18" s="11"/>
      <c r="N18" s="26"/>
      <c r="O18" s="11"/>
      <c r="P18" s="11"/>
      <c r="Q18" s="11"/>
      <c r="R18" s="11"/>
      <c r="S18" s="11"/>
    </row>
    <row r="19" spans="2:19">
      <c r="B19" s="68"/>
      <c r="J19" s="69"/>
    </row>
    <row r="20" spans="2:19" ht="15.75" thickBot="1">
      <c r="B20" s="68"/>
      <c r="J20" s="69"/>
    </row>
    <row r="21" spans="2:19" ht="15.75" thickBot="1">
      <c r="B21" s="290" t="s">
        <v>4</v>
      </c>
      <c r="C21" s="291"/>
      <c r="D21" s="291"/>
      <c r="E21" s="291"/>
      <c r="F21" s="291"/>
      <c r="G21" s="291"/>
      <c r="H21" s="291"/>
      <c r="I21" s="291"/>
      <c r="J21" s="292"/>
      <c r="M21" s="27"/>
      <c r="Q21" s="9"/>
    </row>
    <row r="22" spans="2:19" ht="30" customHeight="1">
      <c r="B22" s="31" t="s">
        <v>25</v>
      </c>
      <c r="C22" s="330" t="s">
        <v>53</v>
      </c>
      <c r="D22" s="330"/>
      <c r="E22" s="330"/>
      <c r="F22" s="90" t="s">
        <v>51</v>
      </c>
      <c r="G22" s="92" t="s">
        <v>67</v>
      </c>
      <c r="H22" s="92" t="s">
        <v>59</v>
      </c>
      <c r="I22" s="90" t="s">
        <v>52</v>
      </c>
      <c r="J22" s="91" t="s">
        <v>55</v>
      </c>
      <c r="K22" s="10"/>
      <c r="L22" s="316" t="s">
        <v>55</v>
      </c>
      <c r="M22" s="317"/>
    </row>
    <row r="23" spans="2:19">
      <c r="B23" s="28" t="s">
        <v>15</v>
      </c>
      <c r="C23" s="331" t="s">
        <v>54</v>
      </c>
      <c r="D23" s="331"/>
      <c r="E23" s="331"/>
      <c r="F23" s="115">
        <v>0.69920000000000004</v>
      </c>
      <c r="G23" s="25">
        <v>0.125</v>
      </c>
      <c r="H23" s="25">
        <v>0.05</v>
      </c>
      <c r="I23" s="25">
        <f>G18</f>
        <v>0.14155251141552516</v>
      </c>
      <c r="J23" s="79">
        <f>TRUNC((1+F23+G23)*(1+H23)*(1+I23),4)</f>
        <v>2.1865000000000001</v>
      </c>
      <c r="K23" s="9"/>
      <c r="L23" s="95" t="s">
        <v>15</v>
      </c>
      <c r="M23" s="96">
        <f>J23</f>
        <v>2.1865000000000001</v>
      </c>
      <c r="N23" s="23"/>
    </row>
    <row r="24" spans="2:19" ht="15.75" thickBot="1">
      <c r="B24" s="29" t="s">
        <v>56</v>
      </c>
      <c r="C24" s="332" t="s">
        <v>57</v>
      </c>
      <c r="D24" s="332"/>
      <c r="E24" s="332"/>
      <c r="F24" s="30" t="s">
        <v>58</v>
      </c>
      <c r="G24" s="30" t="s">
        <v>58</v>
      </c>
      <c r="H24" s="30">
        <v>0.05</v>
      </c>
      <c r="I24" s="30">
        <f>I23</f>
        <v>0.14155251141552516</v>
      </c>
      <c r="J24" s="80">
        <f>TRUNC((1+H24)*(1+I24),4)</f>
        <v>1.1986000000000001</v>
      </c>
      <c r="L24" s="97" t="s">
        <v>56</v>
      </c>
      <c r="M24" s="98">
        <f>J24</f>
        <v>1.1986000000000001</v>
      </c>
    </row>
    <row r="25" spans="2:19">
      <c r="B25" s="24"/>
      <c r="C25" s="334"/>
      <c r="D25" s="334"/>
      <c r="E25" s="334"/>
      <c r="F25" s="93"/>
      <c r="G25" s="93"/>
      <c r="H25" s="93"/>
      <c r="I25" s="93"/>
      <c r="J25" s="94"/>
      <c r="L25" s="102"/>
      <c r="M25" s="103"/>
    </row>
    <row r="26" spans="2:19">
      <c r="B26" s="327" t="s">
        <v>16</v>
      </c>
      <c r="C26" s="328"/>
      <c r="D26" s="328"/>
      <c r="E26" s="328"/>
      <c r="F26" s="328"/>
      <c r="G26" s="328"/>
      <c r="H26" s="328"/>
      <c r="I26" s="328"/>
      <c r="J26" s="329"/>
    </row>
    <row r="27" spans="2:19">
      <c r="B27" s="68"/>
      <c r="J27" s="69"/>
    </row>
    <row r="28" spans="2:19">
      <c r="B28" s="333" t="s">
        <v>74</v>
      </c>
      <c r="C28" s="334"/>
      <c r="D28" s="334"/>
      <c r="E28" s="334"/>
      <c r="F28" s="334"/>
      <c r="G28" s="334"/>
      <c r="H28" s="334"/>
      <c r="I28" s="334"/>
      <c r="J28" s="335"/>
    </row>
    <row r="29" spans="2:19">
      <c r="B29" s="68"/>
      <c r="J29" s="69"/>
    </row>
    <row r="30" spans="2:19" ht="30" customHeight="1">
      <c r="B30" s="321" t="s">
        <v>64</v>
      </c>
      <c r="C30" s="322"/>
      <c r="D30" s="322"/>
      <c r="E30" s="322"/>
      <c r="F30" s="322"/>
      <c r="G30" s="322"/>
      <c r="H30" s="322"/>
      <c r="I30" s="322"/>
      <c r="J30" s="323"/>
    </row>
    <row r="31" spans="2:19">
      <c r="B31" s="68"/>
      <c r="J31" s="69"/>
    </row>
    <row r="32" spans="2:19" ht="30" customHeight="1">
      <c r="B32" s="324" t="s">
        <v>62</v>
      </c>
      <c r="C32" s="325"/>
      <c r="D32" s="325"/>
      <c r="E32" s="325"/>
      <c r="F32" s="325"/>
      <c r="G32" s="325"/>
      <c r="H32" s="325"/>
      <c r="I32" s="325"/>
      <c r="J32" s="326"/>
    </row>
    <row r="33" spans="2:14">
      <c r="B33" s="68"/>
      <c r="J33" s="69"/>
    </row>
    <row r="34" spans="2:14" ht="60" customHeight="1">
      <c r="B34" s="318" t="s">
        <v>63</v>
      </c>
      <c r="C34" s="319"/>
      <c r="D34" s="319"/>
      <c r="E34" s="319"/>
      <c r="F34" s="319"/>
      <c r="G34" s="319"/>
      <c r="H34" s="319"/>
      <c r="I34" s="319"/>
      <c r="J34" s="320"/>
      <c r="K34" s="14"/>
    </row>
    <row r="35" spans="2:14">
      <c r="B35" s="68"/>
      <c r="J35" s="69"/>
    </row>
    <row r="36" spans="2:14" ht="15" customHeight="1">
      <c r="B36" s="318" t="s">
        <v>75</v>
      </c>
      <c r="C36" s="319"/>
      <c r="D36" s="319"/>
      <c r="E36" s="319"/>
      <c r="F36" s="319"/>
      <c r="G36" s="319"/>
      <c r="H36" s="319"/>
      <c r="I36" s="319"/>
      <c r="J36" s="320"/>
      <c r="K36" s="15"/>
      <c r="L36" s="15"/>
      <c r="M36" s="15"/>
      <c r="N36" s="15"/>
    </row>
    <row r="37" spans="2:14" ht="16.5" customHeight="1">
      <c r="B37" s="86"/>
      <c r="C37" s="87"/>
      <c r="D37" s="87"/>
      <c r="E37" s="87"/>
      <c r="F37" s="87"/>
      <c r="G37" s="87"/>
      <c r="H37" s="87"/>
      <c r="I37" s="87"/>
      <c r="J37" s="88"/>
      <c r="K37" s="15"/>
      <c r="L37" s="15"/>
      <c r="M37" s="15"/>
      <c r="N37" s="15"/>
    </row>
    <row r="38" spans="2:14" ht="15" customHeight="1">
      <c r="B38" s="318" t="s">
        <v>65</v>
      </c>
      <c r="C38" s="319"/>
      <c r="D38" s="319"/>
      <c r="E38" s="319"/>
      <c r="F38" s="319"/>
      <c r="G38" s="319"/>
      <c r="H38" s="319"/>
      <c r="I38" s="319"/>
      <c r="J38" s="320"/>
      <c r="K38" s="15"/>
      <c r="L38" s="15"/>
      <c r="M38" s="15"/>
      <c r="N38" s="15"/>
    </row>
    <row r="39" spans="2:14" ht="15.75" thickBot="1">
      <c r="B39" s="4"/>
      <c r="C39" s="5"/>
      <c r="D39" s="5"/>
      <c r="E39" s="5"/>
      <c r="F39" s="5"/>
      <c r="G39" s="5"/>
      <c r="H39" s="5"/>
      <c r="I39" s="5"/>
      <c r="J39" s="6"/>
    </row>
  </sheetData>
  <mergeCells count="31">
    <mergeCell ref="L22:M22"/>
    <mergeCell ref="B34:J34"/>
    <mergeCell ref="B36:J36"/>
    <mergeCell ref="B38:J38"/>
    <mergeCell ref="B30:J30"/>
    <mergeCell ref="B32:J32"/>
    <mergeCell ref="B26:J26"/>
    <mergeCell ref="C22:E22"/>
    <mergeCell ref="C23:E23"/>
    <mergeCell ref="C24:E24"/>
    <mergeCell ref="B28:J28"/>
    <mergeCell ref="C25:E25"/>
    <mergeCell ref="B21:J21"/>
    <mergeCell ref="I16:J16"/>
    <mergeCell ref="I15:J15"/>
    <mergeCell ref="I12:J14"/>
    <mergeCell ref="E17:F17"/>
    <mergeCell ref="E18:F18"/>
    <mergeCell ref="C12:G12"/>
    <mergeCell ref="C13:F13"/>
    <mergeCell ref="C14:C16"/>
    <mergeCell ref="D14:F14"/>
    <mergeCell ref="D15:F15"/>
    <mergeCell ref="D16:F16"/>
    <mergeCell ref="B5:J5"/>
    <mergeCell ref="C8:J8"/>
    <mergeCell ref="C9:J9"/>
    <mergeCell ref="C10:J10"/>
    <mergeCell ref="B2:J4"/>
    <mergeCell ref="B6:J6"/>
    <mergeCell ref="B7:J7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0" orientation="landscape" r:id="rId1"/>
  <legacyDrawing r:id="rId2"/>
  <oleObjects>
    <oleObject progId="Equation.3" shapeId="6146" r:id="rId3"/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2:L1478"/>
  <sheetViews>
    <sheetView zoomScale="85" zoomScaleNormal="85" workbookViewId="0">
      <selection activeCell="B6" sqref="B6:L6"/>
    </sheetView>
  </sheetViews>
  <sheetFormatPr defaultColWidth="8.85546875" defaultRowHeight="15"/>
  <cols>
    <col min="1" max="1" width="2.85546875" customWidth="1"/>
    <col min="2" max="2" width="8.42578125" style="60" customWidth="1"/>
    <col min="3" max="3" width="39.140625" customWidth="1"/>
    <col min="4" max="4" width="14" customWidth="1"/>
    <col min="5" max="5" width="14.7109375" customWidth="1"/>
    <col min="6" max="6" width="3.140625" customWidth="1"/>
  </cols>
  <sheetData>
    <row r="2" spans="2:12">
      <c r="B2" s="337" t="s">
        <v>207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2:12"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2:12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</row>
    <row r="5" spans="2:12" ht="23.25">
      <c r="B5" s="228" t="s">
        <v>271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2:12" ht="18.75">
      <c r="B6" s="336" t="s">
        <v>218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</row>
    <row r="7" spans="2:12">
      <c r="B7" s="338" t="s">
        <v>206</v>
      </c>
      <c r="C7" s="339"/>
      <c r="D7" s="339"/>
      <c r="E7" s="340"/>
      <c r="F7" s="9"/>
    </row>
    <row r="8" spans="2:12" ht="39" customHeight="1" thickBot="1">
      <c r="B8" s="341"/>
      <c r="C8" s="342"/>
      <c r="D8" s="342"/>
      <c r="E8" s="343"/>
      <c r="G8" s="348" t="s">
        <v>199</v>
      </c>
      <c r="H8" s="348"/>
      <c r="I8" s="348"/>
      <c r="J8" s="348"/>
      <c r="K8" s="348"/>
      <c r="L8" s="348"/>
    </row>
    <row r="9" spans="2:12" ht="30" customHeight="1">
      <c r="B9" s="142" t="s">
        <v>0</v>
      </c>
      <c r="C9" s="144" t="s">
        <v>152</v>
      </c>
      <c r="D9" s="142" t="s">
        <v>153</v>
      </c>
      <c r="E9" s="142" t="s">
        <v>154</v>
      </c>
      <c r="G9" s="155">
        <v>1</v>
      </c>
      <c r="H9" s="349" t="s">
        <v>84</v>
      </c>
      <c r="I9" s="349"/>
      <c r="J9" s="349"/>
      <c r="K9" s="349"/>
      <c r="L9" s="350"/>
    </row>
    <row r="10" spans="2:12">
      <c r="B10" s="344" t="s">
        <v>132</v>
      </c>
      <c r="C10" s="345" t="s">
        <v>119</v>
      </c>
      <c r="D10" s="351" t="s">
        <v>33</v>
      </c>
      <c r="E10" s="352" t="s">
        <v>110</v>
      </c>
      <c r="G10" s="156">
        <v>2</v>
      </c>
      <c r="H10" s="149" t="s">
        <v>85</v>
      </c>
      <c r="I10" s="149"/>
      <c r="J10" s="149"/>
      <c r="K10" s="149"/>
      <c r="L10" s="150"/>
    </row>
    <row r="11" spans="2:12">
      <c r="B11" s="344"/>
      <c r="C11" s="346"/>
      <c r="D11" s="351"/>
      <c r="E11" s="352"/>
      <c r="G11" s="157">
        <v>3</v>
      </c>
      <c r="H11" s="151" t="s">
        <v>86</v>
      </c>
      <c r="I11" s="151"/>
      <c r="J11" s="151"/>
      <c r="K11" s="151"/>
      <c r="L11" s="152"/>
    </row>
    <row r="12" spans="2:12" ht="24.75" customHeight="1">
      <c r="B12" s="344"/>
      <c r="C12" s="347"/>
      <c r="D12" s="351"/>
      <c r="E12" s="352"/>
      <c r="G12" s="156">
        <v>4</v>
      </c>
      <c r="H12" s="149" t="s">
        <v>87</v>
      </c>
      <c r="I12" s="149"/>
      <c r="J12" s="149"/>
      <c r="K12" s="149"/>
      <c r="L12" s="150"/>
    </row>
    <row r="13" spans="2:12">
      <c r="B13" s="62"/>
      <c r="C13" s="145"/>
      <c r="D13" s="61"/>
      <c r="E13" s="61"/>
      <c r="G13" s="157">
        <v>5</v>
      </c>
      <c r="H13" s="151" t="s">
        <v>88</v>
      </c>
      <c r="I13" s="151"/>
      <c r="J13" s="151"/>
      <c r="K13" s="151"/>
      <c r="L13" s="152"/>
    </row>
    <row r="14" spans="2:12">
      <c r="B14" s="65">
        <v>1</v>
      </c>
      <c r="C14" s="146" t="s">
        <v>35</v>
      </c>
      <c r="D14" s="66"/>
      <c r="E14" s="66"/>
      <c r="G14" s="156">
        <v>6</v>
      </c>
      <c r="H14" s="149" t="s">
        <v>89</v>
      </c>
      <c r="I14" s="149"/>
      <c r="J14" s="149"/>
      <c r="K14" s="149"/>
      <c r="L14" s="150"/>
    </row>
    <row r="15" spans="2:12">
      <c r="B15" s="64" t="s">
        <v>8</v>
      </c>
      <c r="C15" s="147" t="s">
        <v>105</v>
      </c>
      <c r="D15" s="63" t="s">
        <v>34</v>
      </c>
      <c r="E15" s="127">
        <v>1.4999999999999999E-4</v>
      </c>
      <c r="G15" s="157">
        <v>7</v>
      </c>
      <c r="H15" s="151" t="s">
        <v>90</v>
      </c>
      <c r="I15" s="151"/>
      <c r="J15" s="151"/>
      <c r="K15" s="151"/>
      <c r="L15" s="152"/>
    </row>
    <row r="16" spans="2:12">
      <c r="B16" s="64" t="s">
        <v>9</v>
      </c>
      <c r="C16" s="147" t="s">
        <v>49</v>
      </c>
      <c r="D16" s="63" t="s">
        <v>34</v>
      </c>
      <c r="E16" s="100">
        <f>E15/2</f>
        <v>7.4999999999999993E-5</v>
      </c>
      <c r="G16" s="156">
        <v>8</v>
      </c>
      <c r="H16" s="149" t="s">
        <v>91</v>
      </c>
      <c r="I16" s="149"/>
      <c r="J16" s="149"/>
      <c r="K16" s="149"/>
      <c r="L16" s="150"/>
    </row>
    <row r="17" spans="2:12" ht="30">
      <c r="B17" s="64" t="s">
        <v>10</v>
      </c>
      <c r="C17" s="147" t="s">
        <v>50</v>
      </c>
      <c r="D17" s="63" t="s">
        <v>34</v>
      </c>
      <c r="E17" s="100">
        <f>E16/2</f>
        <v>3.7499999999999997E-5</v>
      </c>
      <c r="G17" s="157">
        <v>9</v>
      </c>
      <c r="H17" s="151" t="s">
        <v>92</v>
      </c>
      <c r="I17" s="151"/>
      <c r="J17" s="151"/>
      <c r="K17" s="151"/>
      <c r="L17" s="152"/>
    </row>
    <row r="18" spans="2:12">
      <c r="C18" s="14"/>
      <c r="D18" s="7"/>
      <c r="E18" s="7"/>
      <c r="G18" s="156">
        <v>10</v>
      </c>
      <c r="H18" s="149" t="s">
        <v>93</v>
      </c>
      <c r="I18" s="149"/>
      <c r="J18" s="149"/>
      <c r="K18" s="149"/>
      <c r="L18" s="150"/>
    </row>
    <row r="19" spans="2:12">
      <c r="B19" s="344" t="s">
        <v>133</v>
      </c>
      <c r="C19" s="345" t="s">
        <v>118</v>
      </c>
      <c r="D19" s="351" t="s">
        <v>33</v>
      </c>
      <c r="E19" s="352" t="s">
        <v>110</v>
      </c>
      <c r="G19" s="157">
        <v>15</v>
      </c>
      <c r="H19" s="151" t="s">
        <v>94</v>
      </c>
      <c r="I19" s="151"/>
      <c r="J19" s="151"/>
      <c r="K19" s="151"/>
      <c r="L19" s="152"/>
    </row>
    <row r="20" spans="2:12">
      <c r="B20" s="344"/>
      <c r="C20" s="346"/>
      <c r="D20" s="351"/>
      <c r="E20" s="352"/>
      <c r="G20" s="156">
        <v>16</v>
      </c>
      <c r="H20" s="149" t="s">
        <v>95</v>
      </c>
      <c r="I20" s="149"/>
      <c r="J20" s="149"/>
      <c r="K20" s="149"/>
      <c r="L20" s="150"/>
    </row>
    <row r="21" spans="2:12" ht="35.25" customHeight="1">
      <c r="B21" s="344"/>
      <c r="C21" s="347"/>
      <c r="D21" s="351"/>
      <c r="E21" s="352"/>
      <c r="G21" s="157">
        <v>17</v>
      </c>
      <c r="H21" s="357" t="s">
        <v>96</v>
      </c>
      <c r="I21" s="357"/>
      <c r="J21" s="357"/>
      <c r="K21" s="357"/>
      <c r="L21" s="358"/>
    </row>
    <row r="22" spans="2:12">
      <c r="B22" s="62"/>
      <c r="C22" s="145"/>
      <c r="D22" s="61"/>
      <c r="E22" s="61"/>
      <c r="G22" s="156">
        <v>18</v>
      </c>
      <c r="H22" s="149" t="s">
        <v>97</v>
      </c>
      <c r="I22" s="149"/>
      <c r="J22" s="149"/>
      <c r="K22" s="149"/>
      <c r="L22" s="150"/>
    </row>
    <row r="23" spans="2:12">
      <c r="B23" s="65">
        <v>1</v>
      </c>
      <c r="C23" s="146" t="s">
        <v>35</v>
      </c>
      <c r="D23" s="66"/>
      <c r="E23" s="66"/>
      <c r="G23" s="157">
        <v>19</v>
      </c>
      <c r="H23" s="151" t="s">
        <v>98</v>
      </c>
      <c r="I23" s="151"/>
      <c r="J23" s="151"/>
      <c r="K23" s="151"/>
      <c r="L23" s="152"/>
    </row>
    <row r="24" spans="2:12">
      <c r="B24" s="64" t="s">
        <v>8</v>
      </c>
      <c r="C24" s="147" t="s">
        <v>105</v>
      </c>
      <c r="D24" s="63" t="s">
        <v>34</v>
      </c>
      <c r="E24" s="127">
        <v>5.0000000000000001E-4</v>
      </c>
      <c r="G24" s="156">
        <v>20</v>
      </c>
      <c r="H24" s="149" t="s">
        <v>99</v>
      </c>
      <c r="I24" s="149"/>
      <c r="J24" s="149"/>
      <c r="K24" s="149"/>
      <c r="L24" s="150"/>
    </row>
    <row r="25" spans="2:12">
      <c r="B25" s="64" t="s">
        <v>9</v>
      </c>
      <c r="C25" s="147" t="s">
        <v>49</v>
      </c>
      <c r="D25" s="63" t="s">
        <v>34</v>
      </c>
      <c r="E25" s="100">
        <f>E24/2</f>
        <v>2.5000000000000001E-4</v>
      </c>
      <c r="G25" s="157">
        <v>21</v>
      </c>
      <c r="H25" s="151" t="s">
        <v>100</v>
      </c>
      <c r="I25" s="151"/>
      <c r="J25" s="151"/>
      <c r="K25" s="151"/>
      <c r="L25" s="152"/>
    </row>
    <row r="26" spans="2:12" ht="30.75" thickBot="1">
      <c r="B26" s="64" t="s">
        <v>10</v>
      </c>
      <c r="C26" s="147" t="s">
        <v>50</v>
      </c>
      <c r="D26" s="63" t="s">
        <v>34</v>
      </c>
      <c r="E26" s="100">
        <f>E25/2</f>
        <v>1.25E-4</v>
      </c>
      <c r="G26" s="158">
        <v>22</v>
      </c>
      <c r="H26" s="153" t="s">
        <v>101</v>
      </c>
      <c r="I26" s="153"/>
      <c r="J26" s="153"/>
      <c r="K26" s="153"/>
      <c r="L26" s="154"/>
    </row>
    <row r="27" spans="2:12">
      <c r="C27" s="14"/>
      <c r="D27" s="7"/>
      <c r="E27" s="7"/>
    </row>
    <row r="28" spans="2:12">
      <c r="B28" s="344" t="s">
        <v>134</v>
      </c>
      <c r="C28" s="345" t="s">
        <v>120</v>
      </c>
      <c r="D28" s="351" t="s">
        <v>33</v>
      </c>
      <c r="E28" s="352" t="s">
        <v>110</v>
      </c>
    </row>
    <row r="29" spans="2:12">
      <c r="B29" s="344"/>
      <c r="C29" s="346"/>
      <c r="D29" s="351"/>
      <c r="E29" s="352"/>
    </row>
    <row r="30" spans="2:12">
      <c r="B30" s="344"/>
      <c r="C30" s="347"/>
      <c r="D30" s="351"/>
      <c r="E30" s="352"/>
    </row>
    <row r="31" spans="2:12">
      <c r="B31" s="62"/>
      <c r="C31" s="145"/>
      <c r="D31" s="61"/>
      <c r="E31" s="61"/>
    </row>
    <row r="32" spans="2:12">
      <c r="B32" s="65">
        <v>1</v>
      </c>
      <c r="C32" s="146" t="s">
        <v>35</v>
      </c>
      <c r="D32" s="66"/>
      <c r="E32" s="66"/>
    </row>
    <row r="33" spans="2:5">
      <c r="B33" s="64" t="s">
        <v>8</v>
      </c>
      <c r="C33" s="147" t="s">
        <v>105</v>
      </c>
      <c r="D33" s="63" t="s">
        <v>34</v>
      </c>
      <c r="E33" s="127">
        <v>7.4999999999999993E-5</v>
      </c>
    </row>
    <row r="34" spans="2:5">
      <c r="B34" s="64" t="s">
        <v>9</v>
      </c>
      <c r="C34" s="147" t="s">
        <v>49</v>
      </c>
      <c r="D34" s="63" t="s">
        <v>34</v>
      </c>
      <c r="E34" s="100">
        <f>E33/2</f>
        <v>3.7499999999999997E-5</v>
      </c>
    </row>
    <row r="35" spans="2:5" ht="30">
      <c r="B35" s="64" t="s">
        <v>10</v>
      </c>
      <c r="C35" s="147" t="s">
        <v>50</v>
      </c>
      <c r="D35" s="63" t="s">
        <v>34</v>
      </c>
      <c r="E35" s="100">
        <f>E34/2</f>
        <v>1.8749999999999998E-5</v>
      </c>
    </row>
    <row r="36" spans="2:5">
      <c r="C36" s="14"/>
      <c r="D36" s="7"/>
      <c r="E36" s="7"/>
    </row>
    <row r="37" spans="2:5">
      <c r="B37" s="344" t="s">
        <v>135</v>
      </c>
      <c r="C37" s="345" t="s">
        <v>121</v>
      </c>
      <c r="D37" s="351" t="s">
        <v>33</v>
      </c>
      <c r="E37" s="352" t="s">
        <v>110</v>
      </c>
    </row>
    <row r="38" spans="2:5">
      <c r="B38" s="344"/>
      <c r="C38" s="346"/>
      <c r="D38" s="351"/>
      <c r="E38" s="352"/>
    </row>
    <row r="39" spans="2:5">
      <c r="B39" s="344"/>
      <c r="C39" s="347"/>
      <c r="D39" s="351"/>
      <c r="E39" s="352"/>
    </row>
    <row r="40" spans="2:5">
      <c r="B40" s="62"/>
      <c r="C40" s="145"/>
      <c r="D40" s="61"/>
      <c r="E40" s="61"/>
    </row>
    <row r="41" spans="2:5">
      <c r="B41" s="65">
        <v>1</v>
      </c>
      <c r="C41" s="146" t="s">
        <v>35</v>
      </c>
      <c r="D41" s="66"/>
      <c r="E41" s="66"/>
    </row>
    <row r="42" spans="2:5">
      <c r="B42" s="64" t="s">
        <v>8</v>
      </c>
      <c r="C42" s="147" t="s">
        <v>105</v>
      </c>
      <c r="D42" s="63" t="s">
        <v>34</v>
      </c>
      <c r="E42" s="136">
        <v>7.4999999999999993E-5</v>
      </c>
    </row>
    <row r="43" spans="2:5">
      <c r="B43" s="64" t="s">
        <v>9</v>
      </c>
      <c r="C43" s="147" t="s">
        <v>49</v>
      </c>
      <c r="D43" s="63" t="s">
        <v>34</v>
      </c>
      <c r="E43" s="100">
        <f>E42/2</f>
        <v>3.7499999999999997E-5</v>
      </c>
    </row>
    <row r="44" spans="2:5" ht="30">
      <c r="B44" s="64" t="s">
        <v>10</v>
      </c>
      <c r="C44" s="147" t="s">
        <v>50</v>
      </c>
      <c r="D44" s="63" t="s">
        <v>34</v>
      </c>
      <c r="E44" s="100">
        <f>E43/2</f>
        <v>1.8749999999999998E-5</v>
      </c>
    </row>
    <row r="45" spans="2:5">
      <c r="C45" s="14"/>
      <c r="D45" s="7"/>
      <c r="E45" s="7"/>
    </row>
    <row r="46" spans="2:5">
      <c r="B46" s="344" t="s">
        <v>136</v>
      </c>
      <c r="C46" s="345" t="s">
        <v>127</v>
      </c>
      <c r="D46" s="351" t="s">
        <v>33</v>
      </c>
      <c r="E46" s="352" t="s">
        <v>110</v>
      </c>
    </row>
    <row r="47" spans="2:5">
      <c r="B47" s="344"/>
      <c r="C47" s="346"/>
      <c r="D47" s="351"/>
      <c r="E47" s="352"/>
    </row>
    <row r="48" spans="2:5">
      <c r="B48" s="344"/>
      <c r="C48" s="347"/>
      <c r="D48" s="351"/>
      <c r="E48" s="352"/>
    </row>
    <row r="49" spans="2:5">
      <c r="B49" s="62"/>
      <c r="C49" s="145"/>
      <c r="D49" s="61"/>
      <c r="E49" s="61"/>
    </row>
    <row r="50" spans="2:5">
      <c r="B50" s="65">
        <v>1</v>
      </c>
      <c r="C50" s="146" t="s">
        <v>35</v>
      </c>
      <c r="D50" s="66"/>
      <c r="E50" s="66"/>
    </row>
    <row r="51" spans="2:5">
      <c r="B51" s="64" t="s">
        <v>8</v>
      </c>
      <c r="C51" s="147" t="s">
        <v>105</v>
      </c>
      <c r="D51" s="63" t="s">
        <v>34</v>
      </c>
      <c r="E51" s="127">
        <v>8.0000000000000007E-5</v>
      </c>
    </row>
    <row r="52" spans="2:5">
      <c r="B52" s="64" t="s">
        <v>9</v>
      </c>
      <c r="C52" s="147" t="s">
        <v>49</v>
      </c>
      <c r="D52" s="63" t="s">
        <v>34</v>
      </c>
      <c r="E52" s="100">
        <f>E51/2</f>
        <v>4.0000000000000003E-5</v>
      </c>
    </row>
    <row r="53" spans="2:5" ht="30">
      <c r="B53" s="64" t="s">
        <v>10</v>
      </c>
      <c r="C53" s="147" t="s">
        <v>50</v>
      </c>
      <c r="D53" s="63" t="s">
        <v>34</v>
      </c>
      <c r="E53" s="100">
        <f>E52/2</f>
        <v>2.0000000000000002E-5</v>
      </c>
    </row>
    <row r="54" spans="2:5">
      <c r="D54" s="7"/>
      <c r="E54" s="7"/>
    </row>
    <row r="55" spans="2:5" ht="18">
      <c r="B55" s="356"/>
      <c r="C55" s="356"/>
      <c r="D55" s="356"/>
      <c r="E55" s="356"/>
    </row>
    <row r="56" spans="2:5">
      <c r="B56" s="344" t="s">
        <v>137</v>
      </c>
      <c r="C56" s="345" t="s">
        <v>128</v>
      </c>
      <c r="D56" s="351" t="s">
        <v>33</v>
      </c>
      <c r="E56" s="352" t="s">
        <v>110</v>
      </c>
    </row>
    <row r="57" spans="2:5">
      <c r="B57" s="344"/>
      <c r="C57" s="346"/>
      <c r="D57" s="351"/>
      <c r="E57" s="352"/>
    </row>
    <row r="58" spans="2:5">
      <c r="B58" s="344"/>
      <c r="C58" s="347"/>
      <c r="D58" s="351"/>
      <c r="E58" s="352"/>
    </row>
    <row r="59" spans="2:5">
      <c r="B59" s="62"/>
      <c r="C59" s="62"/>
      <c r="D59" s="61"/>
      <c r="E59" s="61"/>
    </row>
    <row r="60" spans="2:5">
      <c r="B60" s="65">
        <v>1</v>
      </c>
      <c r="C60" s="146" t="s">
        <v>35</v>
      </c>
      <c r="D60" s="66"/>
      <c r="E60" s="66"/>
    </row>
    <row r="61" spans="2:5">
      <c r="B61" s="64" t="s">
        <v>8</v>
      </c>
      <c r="C61" s="147" t="s">
        <v>105</v>
      </c>
      <c r="D61" s="63" t="s">
        <v>34</v>
      </c>
      <c r="E61" s="127">
        <v>1E-4</v>
      </c>
    </row>
    <row r="62" spans="2:5">
      <c r="B62" s="64" t="s">
        <v>9</v>
      </c>
      <c r="C62" s="147" t="s">
        <v>49</v>
      </c>
      <c r="D62" s="63" t="s">
        <v>34</v>
      </c>
      <c r="E62" s="100">
        <f>E61/2</f>
        <v>5.0000000000000002E-5</v>
      </c>
    </row>
    <row r="63" spans="2:5" ht="30">
      <c r="B63" s="64" t="s">
        <v>10</v>
      </c>
      <c r="C63" s="147" t="s">
        <v>50</v>
      </c>
      <c r="D63" s="63" t="s">
        <v>34</v>
      </c>
      <c r="E63" s="100">
        <f>E62/2</f>
        <v>2.5000000000000001E-5</v>
      </c>
    </row>
    <row r="64" spans="2:5">
      <c r="C64" s="14"/>
      <c r="D64" s="7"/>
      <c r="E64" s="7"/>
    </row>
    <row r="65" spans="2:5">
      <c r="B65" s="344" t="s">
        <v>138</v>
      </c>
      <c r="C65" s="345" t="s">
        <v>139</v>
      </c>
      <c r="D65" s="351" t="s">
        <v>33</v>
      </c>
      <c r="E65" s="352" t="s">
        <v>110</v>
      </c>
    </row>
    <row r="66" spans="2:5">
      <c r="B66" s="344"/>
      <c r="C66" s="346"/>
      <c r="D66" s="351"/>
      <c r="E66" s="352"/>
    </row>
    <row r="67" spans="2:5">
      <c r="B67" s="344"/>
      <c r="C67" s="347"/>
      <c r="D67" s="351"/>
      <c r="E67" s="352"/>
    </row>
    <row r="68" spans="2:5">
      <c r="B68" s="62"/>
      <c r="C68" s="145"/>
      <c r="D68" s="61"/>
      <c r="E68" s="61"/>
    </row>
    <row r="69" spans="2:5">
      <c r="B69" s="65">
        <v>1</v>
      </c>
      <c r="C69" s="146" t="s">
        <v>35</v>
      </c>
      <c r="D69" s="66"/>
      <c r="E69" s="66"/>
    </row>
    <row r="70" spans="2:5">
      <c r="B70" s="64" t="s">
        <v>8</v>
      </c>
      <c r="C70" s="147" t="s">
        <v>106</v>
      </c>
      <c r="D70" s="63" t="s">
        <v>34</v>
      </c>
      <c r="E70" s="127">
        <v>6.0000000000000002E-5</v>
      </c>
    </row>
    <row r="71" spans="2:5">
      <c r="B71" s="64" t="s">
        <v>9</v>
      </c>
      <c r="C71" s="147" t="s">
        <v>49</v>
      </c>
      <c r="D71" s="63" t="s">
        <v>34</v>
      </c>
      <c r="E71" s="100">
        <f>E70/2</f>
        <v>3.0000000000000001E-5</v>
      </c>
    </row>
    <row r="72" spans="2:5" ht="30">
      <c r="B72" s="64" t="s">
        <v>10</v>
      </c>
      <c r="C72" s="147" t="s">
        <v>50</v>
      </c>
      <c r="D72" s="63" t="s">
        <v>34</v>
      </c>
      <c r="E72" s="100">
        <f>E71/2</f>
        <v>1.5E-5</v>
      </c>
    </row>
    <row r="73" spans="2:5">
      <c r="C73" s="14"/>
      <c r="D73" s="7"/>
      <c r="E73" s="7"/>
    </row>
    <row r="74" spans="2:5">
      <c r="B74" s="344" t="s">
        <v>148</v>
      </c>
      <c r="C74" s="353" t="s">
        <v>149</v>
      </c>
      <c r="D74" s="351" t="s">
        <v>33</v>
      </c>
      <c r="E74" s="352" t="s">
        <v>110</v>
      </c>
    </row>
    <row r="75" spans="2:5">
      <c r="B75" s="344"/>
      <c r="C75" s="354"/>
      <c r="D75" s="351"/>
      <c r="E75" s="352"/>
    </row>
    <row r="76" spans="2:5">
      <c r="B76" s="344"/>
      <c r="C76" s="355"/>
      <c r="D76" s="351"/>
      <c r="E76" s="352"/>
    </row>
    <row r="77" spans="2:5">
      <c r="B77" s="62"/>
      <c r="C77" s="148"/>
      <c r="D77" s="61"/>
      <c r="E77" s="61"/>
    </row>
    <row r="78" spans="2:5">
      <c r="B78" s="65">
        <v>1</v>
      </c>
      <c r="C78" s="146" t="s">
        <v>35</v>
      </c>
      <c r="D78" s="66"/>
      <c r="E78" s="66"/>
    </row>
    <row r="79" spans="2:5">
      <c r="B79" s="64" t="s">
        <v>8</v>
      </c>
      <c r="C79" s="147" t="s">
        <v>106</v>
      </c>
      <c r="D79" s="63" t="s">
        <v>34</v>
      </c>
      <c r="E79" s="127">
        <v>1.75E-4</v>
      </c>
    </row>
    <row r="80" spans="2:5">
      <c r="B80" s="64" t="s">
        <v>9</v>
      </c>
      <c r="C80" s="147" t="s">
        <v>49</v>
      </c>
      <c r="D80" s="63" t="s">
        <v>34</v>
      </c>
      <c r="E80" s="100">
        <f>E79/2</f>
        <v>8.7499999999999999E-5</v>
      </c>
    </row>
    <row r="81" spans="2:5" ht="30">
      <c r="B81" s="64" t="s">
        <v>10</v>
      </c>
      <c r="C81" s="147" t="s">
        <v>50</v>
      </c>
      <c r="D81" s="63" t="s">
        <v>34</v>
      </c>
      <c r="E81" s="100">
        <f>E80/2</f>
        <v>4.375E-5</v>
      </c>
    </row>
    <row r="82" spans="2:5">
      <c r="C82" s="14"/>
      <c r="D82" s="7"/>
      <c r="E82" s="7"/>
    </row>
    <row r="83" spans="2:5">
      <c r="B83" s="344" t="s">
        <v>151</v>
      </c>
      <c r="C83" s="345" t="s">
        <v>158</v>
      </c>
      <c r="D83" s="351" t="s">
        <v>33</v>
      </c>
      <c r="E83" s="352" t="s">
        <v>110</v>
      </c>
    </row>
    <row r="84" spans="2:5">
      <c r="B84" s="344"/>
      <c r="C84" s="346"/>
      <c r="D84" s="351"/>
      <c r="E84" s="352"/>
    </row>
    <row r="85" spans="2:5">
      <c r="B85" s="344"/>
      <c r="C85" s="347"/>
      <c r="D85" s="351"/>
      <c r="E85" s="352"/>
    </row>
    <row r="86" spans="2:5">
      <c r="B86" s="62"/>
      <c r="C86" s="145"/>
      <c r="D86" s="61"/>
      <c r="E86" s="61"/>
    </row>
    <row r="87" spans="2:5">
      <c r="B87" s="65">
        <v>1</v>
      </c>
      <c r="C87" s="146" t="s">
        <v>35</v>
      </c>
      <c r="D87" s="66"/>
      <c r="E87" s="66"/>
    </row>
    <row r="88" spans="2:5">
      <c r="B88" s="64" t="s">
        <v>8</v>
      </c>
      <c r="C88" s="147" t="s">
        <v>47</v>
      </c>
      <c r="D88" s="63" t="s">
        <v>34</v>
      </c>
      <c r="E88" s="127">
        <v>1.2E-4</v>
      </c>
    </row>
    <row r="89" spans="2:5">
      <c r="B89" s="64" t="s">
        <v>9</v>
      </c>
      <c r="C89" s="147" t="s">
        <v>49</v>
      </c>
      <c r="D89" s="63" t="s">
        <v>34</v>
      </c>
      <c r="E89" s="100">
        <f>E88/2</f>
        <v>6.0000000000000002E-5</v>
      </c>
    </row>
    <row r="90" spans="2:5" ht="30">
      <c r="B90" s="64" t="s">
        <v>10</v>
      </c>
      <c r="C90" s="147" t="s">
        <v>50</v>
      </c>
      <c r="D90" s="63" t="s">
        <v>34</v>
      </c>
      <c r="E90" s="100">
        <f>E89/2</f>
        <v>3.0000000000000001E-5</v>
      </c>
    </row>
    <row r="91" spans="2:5">
      <c r="C91" s="14"/>
      <c r="D91" s="7"/>
      <c r="E91" s="7"/>
    </row>
    <row r="92" spans="2:5">
      <c r="B92" s="344" t="s">
        <v>160</v>
      </c>
      <c r="C92" s="345" t="s">
        <v>161</v>
      </c>
      <c r="D92" s="351" t="s">
        <v>33</v>
      </c>
      <c r="E92" s="352" t="s">
        <v>110</v>
      </c>
    </row>
    <row r="93" spans="2:5">
      <c r="B93" s="344"/>
      <c r="C93" s="346"/>
      <c r="D93" s="351"/>
      <c r="E93" s="352"/>
    </row>
    <row r="94" spans="2:5">
      <c r="B94" s="344"/>
      <c r="C94" s="347"/>
      <c r="D94" s="351"/>
      <c r="E94" s="352"/>
    </row>
    <row r="95" spans="2:5">
      <c r="B95" s="62"/>
      <c r="C95" s="145"/>
      <c r="D95" s="61"/>
      <c r="E95" s="61"/>
    </row>
    <row r="96" spans="2:5">
      <c r="B96" s="65">
        <v>1</v>
      </c>
      <c r="C96" s="146" t="s">
        <v>35</v>
      </c>
      <c r="D96" s="66"/>
      <c r="E96" s="66"/>
    </row>
    <row r="97" spans="2:5">
      <c r="B97" s="64" t="s">
        <v>8</v>
      </c>
      <c r="C97" s="147" t="s">
        <v>47</v>
      </c>
      <c r="D97" s="63" t="s">
        <v>34</v>
      </c>
      <c r="E97" s="127">
        <v>9.0000000000000006E-5</v>
      </c>
    </row>
    <row r="98" spans="2:5">
      <c r="B98" s="64" t="s">
        <v>9</v>
      </c>
      <c r="C98" s="147" t="s">
        <v>49</v>
      </c>
      <c r="D98" s="63" t="s">
        <v>34</v>
      </c>
      <c r="E98" s="100">
        <f>E97/2</f>
        <v>4.5000000000000003E-5</v>
      </c>
    </row>
    <row r="99" spans="2:5" ht="30">
      <c r="B99" s="64" t="s">
        <v>10</v>
      </c>
      <c r="C99" s="147" t="s">
        <v>50</v>
      </c>
      <c r="D99" s="63" t="s">
        <v>34</v>
      </c>
      <c r="E99" s="100">
        <f>E98/2</f>
        <v>2.2500000000000001E-5</v>
      </c>
    </row>
    <row r="100" spans="2:5">
      <c r="C100" s="14"/>
      <c r="D100" s="7"/>
      <c r="E100" s="7"/>
    </row>
    <row r="101" spans="2:5">
      <c r="B101" s="344" t="s">
        <v>163</v>
      </c>
      <c r="C101" s="345" t="s">
        <v>162</v>
      </c>
      <c r="D101" s="351" t="s">
        <v>33</v>
      </c>
      <c r="E101" s="352" t="s">
        <v>110</v>
      </c>
    </row>
    <row r="102" spans="2:5">
      <c r="B102" s="344"/>
      <c r="C102" s="346"/>
      <c r="D102" s="351"/>
      <c r="E102" s="352"/>
    </row>
    <row r="103" spans="2:5">
      <c r="B103" s="344"/>
      <c r="C103" s="347"/>
      <c r="D103" s="351"/>
      <c r="E103" s="352"/>
    </row>
    <row r="104" spans="2:5">
      <c r="B104" s="62"/>
      <c r="C104" s="145"/>
      <c r="D104" s="61"/>
      <c r="E104" s="61"/>
    </row>
    <row r="105" spans="2:5">
      <c r="B105" s="65">
        <v>1</v>
      </c>
      <c r="C105" s="146" t="s">
        <v>35</v>
      </c>
      <c r="D105" s="66"/>
      <c r="E105" s="66"/>
    </row>
    <row r="106" spans="2:5">
      <c r="B106" s="64" t="s">
        <v>8</v>
      </c>
      <c r="C106" s="147" t="s">
        <v>47</v>
      </c>
      <c r="D106" s="63" t="s">
        <v>34</v>
      </c>
      <c r="E106" s="143">
        <v>5.0000000000000002E-5</v>
      </c>
    </row>
    <row r="107" spans="2:5">
      <c r="B107" s="64" t="s">
        <v>9</v>
      </c>
      <c r="C107" s="147" t="s">
        <v>49</v>
      </c>
      <c r="D107" s="63" t="s">
        <v>34</v>
      </c>
      <c r="E107" s="100">
        <f>E106/2</f>
        <v>2.5000000000000001E-5</v>
      </c>
    </row>
    <row r="108" spans="2:5" ht="30">
      <c r="B108" s="64" t="s">
        <v>10</v>
      </c>
      <c r="C108" s="147" t="s">
        <v>50</v>
      </c>
      <c r="D108" s="63" t="s">
        <v>34</v>
      </c>
      <c r="E108" s="100">
        <f>E107/2</f>
        <v>1.2500000000000001E-5</v>
      </c>
    </row>
    <row r="109" spans="2:5">
      <c r="C109" s="14"/>
      <c r="D109" s="7"/>
      <c r="E109" s="7"/>
    </row>
    <row r="110" spans="2:5">
      <c r="B110" s="344" t="s">
        <v>166</v>
      </c>
      <c r="C110" s="345" t="s">
        <v>165</v>
      </c>
      <c r="D110" s="351" t="s">
        <v>33</v>
      </c>
      <c r="E110" s="352" t="s">
        <v>110</v>
      </c>
    </row>
    <row r="111" spans="2:5">
      <c r="B111" s="344"/>
      <c r="C111" s="346"/>
      <c r="D111" s="351"/>
      <c r="E111" s="352"/>
    </row>
    <row r="112" spans="2:5">
      <c r="B112" s="344"/>
      <c r="C112" s="347"/>
      <c r="D112" s="351"/>
      <c r="E112" s="352"/>
    </row>
    <row r="113" spans="2:5">
      <c r="B113" s="62"/>
      <c r="C113" s="145"/>
      <c r="D113" s="61"/>
      <c r="E113" s="61"/>
    </row>
    <row r="114" spans="2:5">
      <c r="B114" s="65">
        <v>1</v>
      </c>
      <c r="C114" s="146" t="s">
        <v>35</v>
      </c>
      <c r="D114" s="66"/>
      <c r="E114" s="66"/>
    </row>
    <row r="115" spans="2:5">
      <c r="B115" s="64" t="s">
        <v>8</v>
      </c>
      <c r="C115" s="147" t="s">
        <v>106</v>
      </c>
      <c r="D115" s="63" t="s">
        <v>34</v>
      </c>
      <c r="E115" s="143">
        <v>1E-4</v>
      </c>
    </row>
    <row r="116" spans="2:5">
      <c r="B116" s="64" t="s">
        <v>9</v>
      </c>
      <c r="C116" s="147" t="s">
        <v>49</v>
      </c>
      <c r="D116" s="63" t="s">
        <v>34</v>
      </c>
      <c r="E116" s="100">
        <f>E115/2</f>
        <v>5.0000000000000002E-5</v>
      </c>
    </row>
    <row r="117" spans="2:5" ht="30">
      <c r="B117" s="64" t="s">
        <v>10</v>
      </c>
      <c r="C117" s="147" t="s">
        <v>50</v>
      </c>
      <c r="D117" s="63" t="s">
        <v>34</v>
      </c>
      <c r="E117" s="100">
        <f>E116/2</f>
        <v>2.5000000000000001E-5</v>
      </c>
    </row>
    <row r="118" spans="2:5">
      <c r="C118" s="14"/>
      <c r="D118" s="7"/>
      <c r="E118" s="7"/>
    </row>
    <row r="119" spans="2:5">
      <c r="B119" s="344" t="s">
        <v>170</v>
      </c>
      <c r="C119" s="345" t="s">
        <v>172</v>
      </c>
      <c r="D119" s="351" t="s">
        <v>33</v>
      </c>
      <c r="E119" s="352" t="s">
        <v>110</v>
      </c>
    </row>
    <row r="120" spans="2:5">
      <c r="B120" s="344"/>
      <c r="C120" s="346"/>
      <c r="D120" s="351"/>
      <c r="E120" s="352"/>
    </row>
    <row r="121" spans="2:5" ht="20.25" customHeight="1">
      <c r="B121" s="344"/>
      <c r="C121" s="347"/>
      <c r="D121" s="351"/>
      <c r="E121" s="352"/>
    </row>
    <row r="122" spans="2:5">
      <c r="B122" s="62"/>
      <c r="C122" s="145"/>
      <c r="D122" s="61"/>
      <c r="E122" s="61"/>
    </row>
    <row r="123" spans="2:5">
      <c r="B123" s="65">
        <v>1</v>
      </c>
      <c r="C123" s="146" t="s">
        <v>35</v>
      </c>
      <c r="D123" s="66"/>
      <c r="E123" s="66"/>
    </row>
    <row r="124" spans="2:5">
      <c r="B124" s="64" t="s">
        <v>8</v>
      </c>
      <c r="C124" s="147" t="s">
        <v>106</v>
      </c>
      <c r="D124" s="63" t="s">
        <v>34</v>
      </c>
      <c r="E124" s="127">
        <v>8.25E-5</v>
      </c>
    </row>
    <row r="125" spans="2:5">
      <c r="B125" s="64" t="s">
        <v>9</v>
      </c>
      <c r="C125" s="147" t="s">
        <v>49</v>
      </c>
      <c r="D125" s="63" t="s">
        <v>34</v>
      </c>
      <c r="E125" s="100">
        <f>E124/2</f>
        <v>4.125E-5</v>
      </c>
    </row>
    <row r="126" spans="2:5" ht="30">
      <c r="B126" s="64" t="s">
        <v>10</v>
      </c>
      <c r="C126" s="147" t="s">
        <v>50</v>
      </c>
      <c r="D126" s="63" t="s">
        <v>34</v>
      </c>
      <c r="E126" s="100">
        <f>E125/2</f>
        <v>2.0625E-5</v>
      </c>
    </row>
    <row r="127" spans="2:5">
      <c r="C127" s="14"/>
      <c r="D127" s="7"/>
      <c r="E127" s="7"/>
    </row>
    <row r="128" spans="2:5">
      <c r="B128" s="344" t="s">
        <v>171</v>
      </c>
      <c r="C128" s="345" t="s">
        <v>173</v>
      </c>
      <c r="D128" s="351" t="s">
        <v>33</v>
      </c>
      <c r="E128" s="352" t="s">
        <v>110</v>
      </c>
    </row>
    <row r="129" spans="2:5">
      <c r="B129" s="344"/>
      <c r="C129" s="346"/>
      <c r="D129" s="351"/>
      <c r="E129" s="352"/>
    </row>
    <row r="130" spans="2:5" ht="21.75" customHeight="1">
      <c r="B130" s="344"/>
      <c r="C130" s="347"/>
      <c r="D130" s="351"/>
      <c r="E130" s="352"/>
    </row>
    <row r="131" spans="2:5">
      <c r="B131" s="62"/>
      <c r="C131" s="145"/>
      <c r="D131" s="61"/>
      <c r="E131" s="61"/>
    </row>
    <row r="132" spans="2:5">
      <c r="B132" s="65">
        <v>1</v>
      </c>
      <c r="C132" s="146" t="s">
        <v>35</v>
      </c>
      <c r="D132" s="66"/>
      <c r="E132" s="66"/>
    </row>
    <row r="133" spans="2:5">
      <c r="B133" s="64" t="s">
        <v>8</v>
      </c>
      <c r="C133" s="147" t="s">
        <v>106</v>
      </c>
      <c r="D133" s="63" t="s">
        <v>34</v>
      </c>
      <c r="E133" s="143">
        <v>3.4999999999999997E-5</v>
      </c>
    </row>
    <row r="134" spans="2:5">
      <c r="B134" s="64" t="s">
        <v>9</v>
      </c>
      <c r="C134" s="147" t="s">
        <v>49</v>
      </c>
      <c r="D134" s="63" t="s">
        <v>34</v>
      </c>
      <c r="E134" s="100">
        <f>E133/2</f>
        <v>1.7499999999999998E-5</v>
      </c>
    </row>
    <row r="135" spans="2:5" ht="30">
      <c r="B135" s="64" t="s">
        <v>10</v>
      </c>
      <c r="C135" s="147" t="s">
        <v>50</v>
      </c>
      <c r="D135" s="63" t="s">
        <v>34</v>
      </c>
      <c r="E135" s="100">
        <f>E134/2</f>
        <v>8.7499999999999992E-6</v>
      </c>
    </row>
    <row r="136" spans="2:5">
      <c r="C136" s="14"/>
      <c r="D136" s="7"/>
      <c r="E136" s="7"/>
    </row>
    <row r="137" spans="2:5">
      <c r="B137" s="344" t="s">
        <v>174</v>
      </c>
      <c r="C137" s="345" t="s">
        <v>175</v>
      </c>
      <c r="D137" s="351" t="s">
        <v>33</v>
      </c>
      <c r="E137" s="352" t="s">
        <v>110</v>
      </c>
    </row>
    <row r="138" spans="2:5">
      <c r="B138" s="344"/>
      <c r="C138" s="346"/>
      <c r="D138" s="351"/>
      <c r="E138" s="352"/>
    </row>
    <row r="139" spans="2:5">
      <c r="B139" s="344"/>
      <c r="C139" s="347"/>
      <c r="D139" s="351"/>
      <c r="E139" s="352"/>
    </row>
    <row r="140" spans="2:5">
      <c r="B140" s="62"/>
      <c r="C140" s="145"/>
      <c r="D140" s="61"/>
      <c r="E140" s="61"/>
    </row>
    <row r="141" spans="2:5">
      <c r="B141" s="65">
        <v>1</v>
      </c>
      <c r="C141" s="146" t="s">
        <v>35</v>
      </c>
      <c r="D141" s="66"/>
      <c r="E141" s="66"/>
    </row>
    <row r="142" spans="2:5">
      <c r="B142" s="64" t="s">
        <v>8</v>
      </c>
      <c r="C142" s="147" t="s">
        <v>107</v>
      </c>
      <c r="D142" s="63" t="s">
        <v>34</v>
      </c>
      <c r="E142" s="127">
        <v>6.9999999999999994E-5</v>
      </c>
    </row>
    <row r="143" spans="2:5">
      <c r="B143" s="64" t="s">
        <v>9</v>
      </c>
      <c r="C143" s="147" t="s">
        <v>49</v>
      </c>
      <c r="D143" s="63" t="s">
        <v>34</v>
      </c>
      <c r="E143" s="100">
        <f>E142/2</f>
        <v>3.4999999999999997E-5</v>
      </c>
    </row>
    <row r="144" spans="2:5" ht="30">
      <c r="B144" s="64" t="s">
        <v>10</v>
      </c>
      <c r="C144" s="147" t="s">
        <v>50</v>
      </c>
      <c r="D144" s="63" t="s">
        <v>34</v>
      </c>
      <c r="E144" s="100">
        <f>E143/2</f>
        <v>1.7499999999999998E-5</v>
      </c>
    </row>
    <row r="145" spans="2:5">
      <c r="C145" s="14"/>
      <c r="D145" s="7"/>
      <c r="E145" s="7"/>
    </row>
    <row r="146" spans="2:5">
      <c r="B146" s="344" t="s">
        <v>179</v>
      </c>
      <c r="C146" s="345" t="s">
        <v>180</v>
      </c>
      <c r="D146" s="351" t="s">
        <v>33</v>
      </c>
      <c r="E146" s="352" t="s">
        <v>110</v>
      </c>
    </row>
    <row r="147" spans="2:5">
      <c r="B147" s="344"/>
      <c r="C147" s="346"/>
      <c r="D147" s="351"/>
      <c r="E147" s="352"/>
    </row>
    <row r="148" spans="2:5">
      <c r="B148" s="344"/>
      <c r="C148" s="347"/>
      <c r="D148" s="351"/>
      <c r="E148" s="352"/>
    </row>
    <row r="149" spans="2:5">
      <c r="B149" s="62"/>
      <c r="C149" s="145"/>
      <c r="D149" s="61"/>
      <c r="E149" s="61"/>
    </row>
    <row r="150" spans="2:5">
      <c r="B150" s="65">
        <v>1</v>
      </c>
      <c r="C150" s="146" t="s">
        <v>35</v>
      </c>
      <c r="D150" s="66"/>
      <c r="E150" s="66"/>
    </row>
    <row r="151" spans="2:5">
      <c r="B151" s="64" t="s">
        <v>8</v>
      </c>
      <c r="C151" s="147" t="s">
        <v>105</v>
      </c>
      <c r="D151" s="63" t="s">
        <v>34</v>
      </c>
      <c r="E151" s="143">
        <v>6.9999999999999994E-5</v>
      </c>
    </row>
    <row r="152" spans="2:5">
      <c r="B152" s="64" t="s">
        <v>9</v>
      </c>
      <c r="C152" s="147" t="s">
        <v>49</v>
      </c>
      <c r="D152" s="63" t="s">
        <v>34</v>
      </c>
      <c r="E152" s="100">
        <f>E151/2</f>
        <v>3.4999999999999997E-5</v>
      </c>
    </row>
    <row r="153" spans="2:5" ht="30">
      <c r="B153" s="64" t="s">
        <v>10</v>
      </c>
      <c r="C153" s="147" t="s">
        <v>50</v>
      </c>
      <c r="D153" s="63" t="s">
        <v>34</v>
      </c>
      <c r="E153" s="100">
        <f>E152/2</f>
        <v>1.7499999999999998E-5</v>
      </c>
    </row>
    <row r="154" spans="2:5">
      <c r="C154" s="14"/>
      <c r="D154" s="7"/>
      <c r="E154" s="7"/>
    </row>
    <row r="155" spans="2:5">
      <c r="B155" s="344" t="s">
        <v>182</v>
      </c>
      <c r="C155" s="345" t="s">
        <v>183</v>
      </c>
      <c r="D155" s="351" t="s">
        <v>33</v>
      </c>
      <c r="E155" s="352" t="s">
        <v>110</v>
      </c>
    </row>
    <row r="156" spans="2:5">
      <c r="B156" s="344"/>
      <c r="C156" s="346"/>
      <c r="D156" s="351"/>
      <c r="E156" s="352"/>
    </row>
    <row r="157" spans="2:5" ht="21" customHeight="1">
      <c r="B157" s="344"/>
      <c r="C157" s="347"/>
      <c r="D157" s="351"/>
      <c r="E157" s="352"/>
    </row>
    <row r="158" spans="2:5">
      <c r="B158" s="62"/>
      <c r="C158" s="145"/>
      <c r="D158" s="61"/>
      <c r="E158" s="61"/>
    </row>
    <row r="159" spans="2:5">
      <c r="B159" s="65">
        <v>1</v>
      </c>
      <c r="C159" s="146" t="s">
        <v>35</v>
      </c>
      <c r="D159" s="66"/>
      <c r="E159" s="66"/>
    </row>
    <row r="160" spans="2:5">
      <c r="B160" s="64" t="s">
        <v>8</v>
      </c>
      <c r="C160" s="147" t="s">
        <v>47</v>
      </c>
      <c r="D160" s="63" t="s">
        <v>34</v>
      </c>
      <c r="E160" s="143">
        <v>4.0000000000000003E-5</v>
      </c>
    </row>
    <row r="161" spans="2:5">
      <c r="B161" s="64" t="s">
        <v>9</v>
      </c>
      <c r="C161" s="147" t="s">
        <v>49</v>
      </c>
      <c r="D161" s="63" t="s">
        <v>34</v>
      </c>
      <c r="E161" s="100">
        <f>E160/2</f>
        <v>2.0000000000000002E-5</v>
      </c>
    </row>
    <row r="162" spans="2:5" ht="30">
      <c r="B162" s="64" t="s">
        <v>10</v>
      </c>
      <c r="C162" s="147" t="s">
        <v>50</v>
      </c>
      <c r="D162" s="63" t="s">
        <v>34</v>
      </c>
      <c r="E162" s="100">
        <f>E161/2</f>
        <v>1.0000000000000001E-5</v>
      </c>
    </row>
    <row r="163" spans="2:5" ht="19.7" customHeight="1">
      <c r="C163" s="14"/>
      <c r="D163" s="7"/>
      <c r="E163" s="7"/>
    </row>
    <row r="164" spans="2:5">
      <c r="B164" s="344" t="s">
        <v>186</v>
      </c>
      <c r="C164" s="345" t="s">
        <v>185</v>
      </c>
      <c r="D164" s="351" t="s">
        <v>33</v>
      </c>
      <c r="E164" s="352" t="s">
        <v>110</v>
      </c>
    </row>
    <row r="165" spans="2:5">
      <c r="B165" s="344"/>
      <c r="C165" s="346"/>
      <c r="D165" s="351"/>
      <c r="E165" s="352"/>
    </row>
    <row r="166" spans="2:5" ht="6.75" customHeight="1">
      <c r="B166" s="344"/>
      <c r="C166" s="347"/>
      <c r="D166" s="351"/>
      <c r="E166" s="352"/>
    </row>
    <row r="167" spans="2:5">
      <c r="B167" s="62"/>
      <c r="C167" s="145"/>
      <c r="D167" s="61"/>
      <c r="E167" s="61"/>
    </row>
    <row r="168" spans="2:5">
      <c r="B168" s="65">
        <v>1</v>
      </c>
      <c r="C168" s="146" t="s">
        <v>35</v>
      </c>
      <c r="D168" s="66"/>
      <c r="E168" s="66"/>
    </row>
    <row r="169" spans="2:5">
      <c r="B169" s="64" t="s">
        <v>8</v>
      </c>
      <c r="C169" s="147" t="s">
        <v>106</v>
      </c>
      <c r="D169" s="63" t="s">
        <v>34</v>
      </c>
      <c r="E169" s="136">
        <v>2.7500000000000001E-5</v>
      </c>
    </row>
    <row r="170" spans="2:5">
      <c r="B170" s="64" t="s">
        <v>9</v>
      </c>
      <c r="C170" s="147" t="s">
        <v>49</v>
      </c>
      <c r="D170" s="63" t="s">
        <v>34</v>
      </c>
      <c r="E170" s="100">
        <f>E169/2</f>
        <v>1.375E-5</v>
      </c>
    </row>
    <row r="171" spans="2:5" ht="30">
      <c r="B171" s="64" t="s">
        <v>10</v>
      </c>
      <c r="C171" s="147" t="s">
        <v>50</v>
      </c>
      <c r="D171" s="63" t="s">
        <v>34</v>
      </c>
      <c r="E171" s="100">
        <f>E170/2</f>
        <v>6.8750000000000002E-6</v>
      </c>
    </row>
    <row r="172" spans="2:5">
      <c r="C172" s="14"/>
      <c r="D172" s="7"/>
      <c r="E172" s="7"/>
    </row>
    <row r="173" spans="2:5">
      <c r="B173" s="344" t="s">
        <v>188</v>
      </c>
      <c r="C173" s="345" t="s">
        <v>187</v>
      </c>
      <c r="D173" s="351" t="s">
        <v>33</v>
      </c>
      <c r="E173" s="352" t="s">
        <v>110</v>
      </c>
    </row>
    <row r="174" spans="2:5">
      <c r="B174" s="344"/>
      <c r="C174" s="346"/>
      <c r="D174" s="351"/>
      <c r="E174" s="352"/>
    </row>
    <row r="175" spans="2:5">
      <c r="B175" s="344"/>
      <c r="C175" s="347"/>
      <c r="D175" s="351"/>
      <c r="E175" s="352"/>
    </row>
    <row r="176" spans="2:5">
      <c r="B176" s="62"/>
      <c r="C176" s="145"/>
      <c r="D176" s="61"/>
      <c r="E176" s="61"/>
    </row>
    <row r="177" spans="2:5">
      <c r="B177" s="65">
        <v>1</v>
      </c>
      <c r="C177" s="146" t="s">
        <v>35</v>
      </c>
      <c r="D177" s="66"/>
      <c r="E177" s="66"/>
    </row>
    <row r="178" spans="2:5">
      <c r="B178" s="64" t="s">
        <v>8</v>
      </c>
      <c r="C178" s="147" t="s">
        <v>106</v>
      </c>
      <c r="D178" s="63" t="s">
        <v>34</v>
      </c>
      <c r="E178" s="127">
        <v>2.5000000000000001E-5</v>
      </c>
    </row>
    <row r="179" spans="2:5">
      <c r="B179" s="64" t="s">
        <v>9</v>
      </c>
      <c r="C179" s="147" t="s">
        <v>49</v>
      </c>
      <c r="D179" s="63" t="s">
        <v>34</v>
      </c>
      <c r="E179" s="100">
        <f>E178/2</f>
        <v>1.2500000000000001E-5</v>
      </c>
    </row>
    <row r="180" spans="2:5" ht="30">
      <c r="B180" s="64" t="s">
        <v>10</v>
      </c>
      <c r="C180" s="147" t="s">
        <v>50</v>
      </c>
      <c r="D180" s="63" t="s">
        <v>34</v>
      </c>
      <c r="E180" s="100">
        <f>E179/2</f>
        <v>6.2500000000000003E-6</v>
      </c>
    </row>
    <row r="181" spans="2:5">
      <c r="C181" s="14"/>
      <c r="D181" s="7"/>
      <c r="E181" s="7"/>
    </row>
    <row r="182" spans="2:5">
      <c r="B182" s="344" t="s">
        <v>191</v>
      </c>
      <c r="C182" s="353" t="s">
        <v>192</v>
      </c>
      <c r="D182" s="351" t="s">
        <v>33</v>
      </c>
      <c r="E182" s="352" t="s">
        <v>110</v>
      </c>
    </row>
    <row r="183" spans="2:5">
      <c r="B183" s="344"/>
      <c r="C183" s="354"/>
      <c r="D183" s="351"/>
      <c r="E183" s="352"/>
    </row>
    <row r="184" spans="2:5">
      <c r="B184" s="344"/>
      <c r="C184" s="355"/>
      <c r="D184" s="351"/>
      <c r="E184" s="352"/>
    </row>
    <row r="185" spans="2:5">
      <c r="B185" s="62"/>
      <c r="C185" s="145"/>
      <c r="D185" s="61"/>
      <c r="E185" s="61"/>
    </row>
    <row r="186" spans="2:5">
      <c r="B186" s="65">
        <v>1</v>
      </c>
      <c r="C186" s="146" t="s">
        <v>35</v>
      </c>
      <c r="D186" s="66"/>
      <c r="E186" s="66"/>
    </row>
    <row r="187" spans="2:5">
      <c r="B187" s="64" t="s">
        <v>8</v>
      </c>
      <c r="C187" s="147" t="s">
        <v>107</v>
      </c>
      <c r="D187" s="63" t="s">
        <v>34</v>
      </c>
      <c r="E187" s="136">
        <v>1.7499999999999998E-5</v>
      </c>
    </row>
    <row r="188" spans="2:5">
      <c r="B188" s="64" t="s">
        <v>9</v>
      </c>
      <c r="C188" s="147" t="s">
        <v>49</v>
      </c>
      <c r="D188" s="63" t="s">
        <v>34</v>
      </c>
      <c r="E188" s="100">
        <f>E187/2</f>
        <v>8.7499999999999992E-6</v>
      </c>
    </row>
    <row r="189" spans="2:5" ht="30">
      <c r="B189" s="64" t="s">
        <v>10</v>
      </c>
      <c r="C189" s="147" t="s">
        <v>50</v>
      </c>
      <c r="D189" s="63" t="s">
        <v>34</v>
      </c>
      <c r="E189" s="100">
        <f>E188/2</f>
        <v>4.3749999999999996E-6</v>
      </c>
    </row>
    <row r="190" spans="2:5">
      <c r="C190" s="14"/>
      <c r="D190" s="7"/>
      <c r="E190" s="7"/>
    </row>
    <row r="191" spans="2:5">
      <c r="B191" s="344" t="s">
        <v>193</v>
      </c>
      <c r="C191" s="345" t="s">
        <v>194</v>
      </c>
      <c r="D191" s="351" t="s">
        <v>33</v>
      </c>
      <c r="E191" s="352" t="s">
        <v>110</v>
      </c>
    </row>
    <row r="192" spans="2:5">
      <c r="B192" s="344"/>
      <c r="C192" s="346"/>
      <c r="D192" s="351"/>
      <c r="E192" s="352"/>
    </row>
    <row r="193" spans="2:5">
      <c r="B193" s="344"/>
      <c r="C193" s="347"/>
      <c r="D193" s="351"/>
      <c r="E193" s="352"/>
    </row>
    <row r="194" spans="2:5">
      <c r="B194" s="62"/>
      <c r="C194" s="145"/>
      <c r="D194" s="61"/>
      <c r="E194" s="61"/>
    </row>
    <row r="195" spans="2:5">
      <c r="B195" s="65">
        <v>1</v>
      </c>
      <c r="C195" s="146" t="s">
        <v>35</v>
      </c>
      <c r="D195" s="66"/>
      <c r="E195" s="66"/>
    </row>
    <row r="196" spans="2:5">
      <c r="B196" s="64" t="s">
        <v>8</v>
      </c>
      <c r="C196" s="147" t="s">
        <v>47</v>
      </c>
      <c r="D196" s="63" t="s">
        <v>34</v>
      </c>
      <c r="E196" s="127">
        <v>2.0000000000000002E-5</v>
      </c>
    </row>
    <row r="197" spans="2:5">
      <c r="B197" s="64" t="s">
        <v>9</v>
      </c>
      <c r="C197" s="147" t="s">
        <v>49</v>
      </c>
      <c r="D197" s="63" t="s">
        <v>34</v>
      </c>
      <c r="E197" s="100">
        <f>E196/2</f>
        <v>1.0000000000000001E-5</v>
      </c>
    </row>
    <row r="198" spans="2:5" ht="30">
      <c r="B198" s="64" t="s">
        <v>10</v>
      </c>
      <c r="C198" s="147" t="s">
        <v>50</v>
      </c>
      <c r="D198" s="63" t="s">
        <v>34</v>
      </c>
      <c r="E198" s="100">
        <f>E197/2</f>
        <v>5.0000000000000004E-6</v>
      </c>
    </row>
    <row r="199" spans="2:5">
      <c r="C199" s="14"/>
      <c r="D199" s="7"/>
      <c r="E199" s="7"/>
    </row>
    <row r="200" spans="2:5">
      <c r="B200" s="344" t="s">
        <v>195</v>
      </c>
      <c r="C200" s="345" t="s">
        <v>196</v>
      </c>
      <c r="D200" s="351" t="s">
        <v>33</v>
      </c>
      <c r="E200" s="352" t="s">
        <v>110</v>
      </c>
    </row>
    <row r="201" spans="2:5">
      <c r="B201" s="344"/>
      <c r="C201" s="346"/>
      <c r="D201" s="351"/>
      <c r="E201" s="352"/>
    </row>
    <row r="202" spans="2:5">
      <c r="B202" s="344"/>
      <c r="C202" s="347"/>
      <c r="D202" s="351"/>
      <c r="E202" s="352"/>
    </row>
    <row r="203" spans="2:5">
      <c r="B203" s="62"/>
      <c r="C203" s="145"/>
      <c r="D203" s="61"/>
      <c r="E203" s="61"/>
    </row>
    <row r="204" spans="2:5">
      <c r="B204" s="65">
        <v>1</v>
      </c>
      <c r="C204" s="146" t="s">
        <v>35</v>
      </c>
      <c r="D204" s="66"/>
      <c r="E204" s="66"/>
    </row>
    <row r="205" spans="2:5">
      <c r="B205" s="64" t="s">
        <v>8</v>
      </c>
      <c r="C205" s="147" t="s">
        <v>47</v>
      </c>
      <c r="D205" s="63" t="s">
        <v>34</v>
      </c>
      <c r="E205" s="127">
        <v>2.9999999999999997E-4</v>
      </c>
    </row>
    <row r="206" spans="2:5">
      <c r="B206" s="64" t="s">
        <v>9</v>
      </c>
      <c r="C206" s="147" t="s">
        <v>49</v>
      </c>
      <c r="D206" s="63" t="s">
        <v>34</v>
      </c>
      <c r="E206" s="100">
        <f>E205/2</f>
        <v>1.4999999999999999E-4</v>
      </c>
    </row>
    <row r="207" spans="2:5" ht="30">
      <c r="B207" s="64" t="s">
        <v>10</v>
      </c>
      <c r="C207" s="147" t="s">
        <v>50</v>
      </c>
      <c r="D207" s="63" t="s">
        <v>34</v>
      </c>
      <c r="E207" s="100">
        <f>E206/2</f>
        <v>7.4999999999999993E-5</v>
      </c>
    </row>
    <row r="208" spans="2:5">
      <c r="D208" s="8"/>
      <c r="E208" s="8"/>
    </row>
    <row r="209" spans="4:5">
      <c r="D209" s="8"/>
      <c r="E209" s="8"/>
    </row>
    <row r="210" spans="4:5">
      <c r="D210" s="8"/>
      <c r="E210" s="8"/>
    </row>
    <row r="211" spans="4:5">
      <c r="D211" s="8"/>
      <c r="E211" s="8"/>
    </row>
    <row r="212" spans="4:5">
      <c r="D212" s="8"/>
      <c r="E212" s="8"/>
    </row>
    <row r="213" spans="4:5">
      <c r="D213" s="8"/>
      <c r="E213" s="8"/>
    </row>
    <row r="214" spans="4:5">
      <c r="D214" s="8"/>
      <c r="E214" s="8"/>
    </row>
    <row r="215" spans="4:5">
      <c r="D215" s="8"/>
      <c r="E215" s="8"/>
    </row>
    <row r="216" spans="4:5">
      <c r="D216" s="8"/>
      <c r="E216" s="8"/>
    </row>
    <row r="217" spans="4:5">
      <c r="D217" s="8"/>
      <c r="E217" s="8"/>
    </row>
    <row r="218" spans="4:5">
      <c r="D218" s="8"/>
      <c r="E218" s="8"/>
    </row>
    <row r="219" spans="4:5">
      <c r="D219" s="8"/>
      <c r="E219" s="8"/>
    </row>
    <row r="220" spans="4:5">
      <c r="D220" s="8"/>
      <c r="E220" s="8"/>
    </row>
    <row r="221" spans="4:5">
      <c r="D221" s="8"/>
      <c r="E221" s="8"/>
    </row>
    <row r="222" spans="4:5">
      <c r="D222" s="8"/>
      <c r="E222" s="8"/>
    </row>
    <row r="223" spans="4:5">
      <c r="D223" s="8"/>
      <c r="E223" s="8"/>
    </row>
    <row r="224" spans="4:5">
      <c r="D224" s="8"/>
      <c r="E224" s="8"/>
    </row>
    <row r="225" spans="4:5">
      <c r="D225" s="8"/>
      <c r="E225" s="8"/>
    </row>
    <row r="226" spans="4:5">
      <c r="D226" s="8"/>
      <c r="E226" s="8"/>
    </row>
    <row r="227" spans="4:5">
      <c r="D227" s="8"/>
      <c r="E227" s="8"/>
    </row>
    <row r="228" spans="4:5">
      <c r="D228" s="8"/>
      <c r="E228" s="8"/>
    </row>
    <row r="229" spans="4:5">
      <c r="D229" s="8"/>
      <c r="E229" s="8"/>
    </row>
    <row r="230" spans="4:5">
      <c r="D230" s="8"/>
      <c r="E230" s="8"/>
    </row>
    <row r="231" spans="4:5">
      <c r="D231" s="8"/>
      <c r="E231" s="8"/>
    </row>
    <row r="232" spans="4:5">
      <c r="D232" s="8"/>
      <c r="E232" s="8"/>
    </row>
    <row r="233" spans="4:5">
      <c r="D233" s="8"/>
      <c r="E233" s="8"/>
    </row>
    <row r="234" spans="4:5">
      <c r="D234" s="8"/>
      <c r="E234" s="8"/>
    </row>
    <row r="235" spans="4:5">
      <c r="D235" s="8"/>
      <c r="E235" s="8"/>
    </row>
    <row r="236" spans="4:5">
      <c r="D236" s="8"/>
      <c r="E236" s="8"/>
    </row>
    <row r="237" spans="4:5">
      <c r="D237" s="8"/>
      <c r="E237" s="8"/>
    </row>
    <row r="238" spans="4:5">
      <c r="D238" s="8"/>
      <c r="E238" s="8"/>
    </row>
    <row r="239" spans="4:5">
      <c r="D239" s="8"/>
      <c r="E239" s="8"/>
    </row>
    <row r="240" spans="4:5">
      <c r="D240" s="8"/>
      <c r="E240" s="8"/>
    </row>
    <row r="241" spans="4:5">
      <c r="D241" s="8"/>
      <c r="E241" s="8"/>
    </row>
    <row r="242" spans="4:5">
      <c r="D242" s="8"/>
      <c r="E242" s="8"/>
    </row>
    <row r="243" spans="4:5">
      <c r="D243" s="8"/>
      <c r="E243" s="8"/>
    </row>
    <row r="244" spans="4:5">
      <c r="D244" s="8"/>
      <c r="E244" s="8"/>
    </row>
    <row r="245" spans="4:5">
      <c r="D245" s="8"/>
      <c r="E245" s="8"/>
    </row>
    <row r="246" spans="4:5">
      <c r="D246" s="8"/>
      <c r="E246" s="8"/>
    </row>
    <row r="247" spans="4:5">
      <c r="D247" s="8"/>
      <c r="E247" s="8"/>
    </row>
    <row r="248" spans="4:5">
      <c r="D248" s="8"/>
      <c r="E248" s="8"/>
    </row>
    <row r="249" spans="4:5">
      <c r="D249" s="8"/>
      <c r="E249" s="8"/>
    </row>
    <row r="250" spans="4:5">
      <c r="D250" s="8"/>
      <c r="E250" s="8"/>
    </row>
    <row r="251" spans="4:5">
      <c r="D251" s="8"/>
      <c r="E251" s="8"/>
    </row>
    <row r="252" spans="4:5">
      <c r="D252" s="8"/>
      <c r="E252" s="8"/>
    </row>
    <row r="253" spans="4:5">
      <c r="D253" s="8"/>
      <c r="E253" s="8"/>
    </row>
    <row r="254" spans="4:5">
      <c r="D254" s="8"/>
      <c r="E254" s="8"/>
    </row>
    <row r="255" spans="4:5">
      <c r="D255" s="8"/>
      <c r="E255" s="8"/>
    </row>
    <row r="256" spans="4:5">
      <c r="D256" s="8"/>
      <c r="E256" s="8"/>
    </row>
    <row r="257" spans="4:5">
      <c r="D257" s="8"/>
      <c r="E257" s="8"/>
    </row>
    <row r="258" spans="4:5">
      <c r="D258" s="8"/>
      <c r="E258" s="8"/>
    </row>
    <row r="259" spans="4:5">
      <c r="D259" s="8"/>
      <c r="E259" s="8"/>
    </row>
    <row r="260" spans="4:5">
      <c r="D260" s="8"/>
      <c r="E260" s="8"/>
    </row>
    <row r="261" spans="4:5">
      <c r="D261" s="8"/>
      <c r="E261" s="8"/>
    </row>
    <row r="262" spans="4:5">
      <c r="D262" s="8"/>
      <c r="E262" s="8"/>
    </row>
    <row r="263" spans="4:5">
      <c r="D263" s="8"/>
      <c r="E263" s="8"/>
    </row>
    <row r="264" spans="4:5">
      <c r="D264" s="8"/>
      <c r="E264" s="8"/>
    </row>
    <row r="265" spans="4:5">
      <c r="D265" s="8"/>
      <c r="E265" s="8"/>
    </row>
    <row r="266" spans="4:5">
      <c r="D266" s="8"/>
      <c r="E266" s="8"/>
    </row>
    <row r="267" spans="4:5">
      <c r="D267" s="8"/>
      <c r="E267" s="8"/>
    </row>
    <row r="268" spans="4:5">
      <c r="D268" s="8"/>
      <c r="E268" s="8"/>
    </row>
    <row r="269" spans="4:5">
      <c r="D269" s="8"/>
      <c r="E269" s="8"/>
    </row>
    <row r="270" spans="4:5">
      <c r="D270" s="8"/>
      <c r="E270" s="8"/>
    </row>
    <row r="271" spans="4:5">
      <c r="D271" s="8"/>
      <c r="E271" s="8"/>
    </row>
    <row r="272" spans="4:5">
      <c r="D272" s="8"/>
      <c r="E272" s="8"/>
    </row>
    <row r="273" spans="4:5">
      <c r="D273" s="8"/>
      <c r="E273" s="8"/>
    </row>
    <row r="274" spans="4:5">
      <c r="D274" s="8"/>
      <c r="E274" s="8"/>
    </row>
    <row r="275" spans="4:5">
      <c r="D275" s="8"/>
      <c r="E275" s="8"/>
    </row>
    <row r="276" spans="4:5">
      <c r="D276" s="8"/>
      <c r="E276" s="8"/>
    </row>
    <row r="277" spans="4:5">
      <c r="D277" s="8"/>
      <c r="E277" s="8"/>
    </row>
    <row r="278" spans="4:5">
      <c r="D278" s="8"/>
      <c r="E278" s="8"/>
    </row>
    <row r="279" spans="4:5">
      <c r="D279" s="8"/>
      <c r="E279" s="8"/>
    </row>
    <row r="280" spans="4:5">
      <c r="D280" s="8"/>
      <c r="E280" s="8"/>
    </row>
    <row r="281" spans="4:5">
      <c r="D281" s="8"/>
      <c r="E281" s="8"/>
    </row>
    <row r="282" spans="4:5">
      <c r="D282" s="8"/>
      <c r="E282" s="8"/>
    </row>
    <row r="283" spans="4:5">
      <c r="D283" s="8"/>
      <c r="E283" s="8"/>
    </row>
    <row r="284" spans="4:5">
      <c r="D284" s="8"/>
      <c r="E284" s="8"/>
    </row>
    <row r="285" spans="4:5">
      <c r="D285" s="8"/>
      <c r="E285" s="8"/>
    </row>
    <row r="286" spans="4:5">
      <c r="D286" s="8"/>
      <c r="E286" s="8"/>
    </row>
    <row r="287" spans="4:5">
      <c r="D287" s="8"/>
      <c r="E287" s="8"/>
    </row>
    <row r="288" spans="4:5">
      <c r="D288" s="8"/>
      <c r="E288" s="8"/>
    </row>
    <row r="289" spans="4:5">
      <c r="D289" s="8"/>
      <c r="E289" s="8"/>
    </row>
    <row r="290" spans="4:5">
      <c r="D290" s="8"/>
      <c r="E290" s="8"/>
    </row>
    <row r="291" spans="4:5">
      <c r="D291" s="8"/>
      <c r="E291" s="8"/>
    </row>
    <row r="292" spans="4:5">
      <c r="D292" s="8"/>
      <c r="E292" s="8"/>
    </row>
    <row r="293" spans="4:5">
      <c r="D293" s="8"/>
      <c r="E293" s="8"/>
    </row>
    <row r="294" spans="4:5">
      <c r="D294" s="8"/>
      <c r="E294" s="8"/>
    </row>
    <row r="295" spans="4:5">
      <c r="D295" s="8"/>
      <c r="E295" s="8"/>
    </row>
    <row r="296" spans="4:5">
      <c r="D296" s="8"/>
      <c r="E296" s="8"/>
    </row>
    <row r="297" spans="4:5">
      <c r="D297" s="8"/>
      <c r="E297" s="8"/>
    </row>
    <row r="298" spans="4:5">
      <c r="D298" s="8"/>
      <c r="E298" s="8"/>
    </row>
    <row r="299" spans="4:5">
      <c r="D299" s="8"/>
      <c r="E299" s="8"/>
    </row>
    <row r="300" spans="4:5">
      <c r="D300" s="8"/>
      <c r="E300" s="8"/>
    </row>
    <row r="301" spans="4:5">
      <c r="D301" s="8"/>
      <c r="E301" s="8"/>
    </row>
    <row r="302" spans="4:5">
      <c r="D302" s="8"/>
      <c r="E302" s="8"/>
    </row>
    <row r="303" spans="4:5">
      <c r="D303" s="8"/>
      <c r="E303" s="8"/>
    </row>
    <row r="304" spans="4:5">
      <c r="D304" s="8"/>
      <c r="E304" s="8"/>
    </row>
    <row r="305" spans="4:5">
      <c r="D305" s="8"/>
      <c r="E305" s="8"/>
    </row>
    <row r="306" spans="4:5">
      <c r="D306" s="8"/>
      <c r="E306" s="8"/>
    </row>
    <row r="307" spans="4:5">
      <c r="D307" s="8"/>
      <c r="E307" s="8"/>
    </row>
    <row r="308" spans="4:5">
      <c r="D308" s="8"/>
      <c r="E308" s="8"/>
    </row>
    <row r="309" spans="4:5">
      <c r="D309" s="8"/>
      <c r="E309" s="8"/>
    </row>
    <row r="310" spans="4:5">
      <c r="D310" s="8"/>
      <c r="E310" s="8"/>
    </row>
    <row r="311" spans="4:5">
      <c r="D311" s="8"/>
      <c r="E311" s="8"/>
    </row>
    <row r="312" spans="4:5">
      <c r="D312" s="8"/>
      <c r="E312" s="8"/>
    </row>
    <row r="313" spans="4:5">
      <c r="D313" s="8"/>
      <c r="E313" s="8"/>
    </row>
    <row r="314" spans="4:5">
      <c r="D314" s="8"/>
      <c r="E314" s="8"/>
    </row>
    <row r="315" spans="4:5">
      <c r="D315" s="8"/>
      <c r="E315" s="8"/>
    </row>
    <row r="316" spans="4:5">
      <c r="D316" s="8"/>
      <c r="E316" s="8"/>
    </row>
    <row r="317" spans="4:5">
      <c r="D317" s="8"/>
      <c r="E317" s="8"/>
    </row>
    <row r="318" spans="4:5">
      <c r="D318" s="8"/>
      <c r="E318" s="8"/>
    </row>
    <row r="319" spans="4:5">
      <c r="D319" s="8"/>
      <c r="E319" s="8"/>
    </row>
    <row r="320" spans="4:5">
      <c r="D320" s="8"/>
      <c r="E320" s="8"/>
    </row>
    <row r="321" spans="4:5">
      <c r="D321" s="8"/>
      <c r="E321" s="8"/>
    </row>
    <row r="322" spans="4:5">
      <c r="D322" s="8"/>
      <c r="E322" s="8"/>
    </row>
    <row r="323" spans="4:5">
      <c r="D323" s="8"/>
      <c r="E323" s="8"/>
    </row>
    <row r="324" spans="4:5">
      <c r="D324" s="8"/>
      <c r="E324" s="8"/>
    </row>
    <row r="325" spans="4:5">
      <c r="D325" s="8"/>
      <c r="E325" s="8"/>
    </row>
    <row r="326" spans="4:5">
      <c r="D326" s="8"/>
      <c r="E326" s="8"/>
    </row>
    <row r="327" spans="4:5">
      <c r="D327" s="8"/>
      <c r="E327" s="8"/>
    </row>
    <row r="328" spans="4:5">
      <c r="D328" s="8"/>
      <c r="E328" s="8"/>
    </row>
    <row r="329" spans="4:5">
      <c r="D329" s="8"/>
      <c r="E329" s="8"/>
    </row>
    <row r="330" spans="4:5">
      <c r="D330" s="8"/>
      <c r="E330" s="8"/>
    </row>
    <row r="331" spans="4:5">
      <c r="D331" s="8"/>
      <c r="E331" s="8"/>
    </row>
    <row r="332" spans="4:5">
      <c r="D332" s="8"/>
      <c r="E332" s="8"/>
    </row>
    <row r="333" spans="4:5">
      <c r="D333" s="8"/>
      <c r="E333" s="8"/>
    </row>
    <row r="334" spans="4:5">
      <c r="D334" s="8"/>
      <c r="E334" s="8"/>
    </row>
    <row r="335" spans="4:5">
      <c r="D335" s="8"/>
      <c r="E335" s="8"/>
    </row>
    <row r="336" spans="4:5">
      <c r="D336" s="8"/>
      <c r="E336" s="8"/>
    </row>
    <row r="337" spans="4:5">
      <c r="D337" s="8"/>
      <c r="E337" s="8"/>
    </row>
    <row r="338" spans="4:5">
      <c r="D338" s="8"/>
      <c r="E338" s="8"/>
    </row>
    <row r="339" spans="4:5">
      <c r="D339" s="8"/>
      <c r="E339" s="8"/>
    </row>
    <row r="340" spans="4:5">
      <c r="D340" s="8"/>
      <c r="E340" s="8"/>
    </row>
    <row r="341" spans="4:5">
      <c r="D341" s="8"/>
      <c r="E341" s="8"/>
    </row>
    <row r="342" spans="4:5">
      <c r="D342" s="8"/>
      <c r="E342" s="8"/>
    </row>
    <row r="343" spans="4:5">
      <c r="D343" s="8"/>
      <c r="E343" s="8"/>
    </row>
    <row r="344" spans="4:5">
      <c r="D344" s="8"/>
      <c r="E344" s="8"/>
    </row>
    <row r="345" spans="4:5">
      <c r="D345" s="8"/>
      <c r="E345" s="8"/>
    </row>
    <row r="346" spans="4:5">
      <c r="D346" s="8"/>
      <c r="E346" s="8"/>
    </row>
    <row r="347" spans="4:5">
      <c r="D347" s="8"/>
      <c r="E347" s="8"/>
    </row>
    <row r="348" spans="4:5">
      <c r="D348" s="8"/>
      <c r="E348" s="8"/>
    </row>
    <row r="349" spans="4:5">
      <c r="D349" s="8"/>
      <c r="E349" s="8"/>
    </row>
    <row r="350" spans="4:5">
      <c r="D350" s="8"/>
      <c r="E350" s="8"/>
    </row>
    <row r="351" spans="4:5">
      <c r="D351" s="8"/>
      <c r="E351" s="8"/>
    </row>
    <row r="352" spans="4:5">
      <c r="D352" s="8"/>
      <c r="E352" s="8"/>
    </row>
    <row r="353" spans="4:5">
      <c r="D353" s="8"/>
      <c r="E353" s="8"/>
    </row>
    <row r="354" spans="4:5">
      <c r="D354" s="8"/>
      <c r="E354" s="8"/>
    </row>
    <row r="355" spans="4:5">
      <c r="D355" s="8"/>
      <c r="E355" s="8"/>
    </row>
    <row r="356" spans="4:5">
      <c r="D356" s="8"/>
      <c r="E356" s="8"/>
    </row>
    <row r="357" spans="4:5">
      <c r="D357" s="8"/>
      <c r="E357" s="8"/>
    </row>
    <row r="358" spans="4:5">
      <c r="D358" s="8"/>
      <c r="E358" s="8"/>
    </row>
    <row r="359" spans="4:5">
      <c r="D359" s="8"/>
      <c r="E359" s="8"/>
    </row>
    <row r="360" spans="4:5">
      <c r="D360" s="8"/>
      <c r="E360" s="8"/>
    </row>
    <row r="361" spans="4:5">
      <c r="D361" s="8"/>
      <c r="E361" s="8"/>
    </row>
    <row r="362" spans="4:5">
      <c r="D362" s="8"/>
      <c r="E362" s="8"/>
    </row>
    <row r="363" spans="4:5">
      <c r="D363" s="8"/>
      <c r="E363" s="8"/>
    </row>
    <row r="364" spans="4:5">
      <c r="D364" s="8"/>
      <c r="E364" s="8"/>
    </row>
    <row r="365" spans="4:5">
      <c r="D365" s="8"/>
      <c r="E365" s="8"/>
    </row>
    <row r="366" spans="4:5">
      <c r="D366" s="8"/>
      <c r="E366" s="8"/>
    </row>
    <row r="367" spans="4:5">
      <c r="D367" s="8"/>
      <c r="E367" s="8"/>
    </row>
    <row r="368" spans="4:5">
      <c r="D368" s="8"/>
      <c r="E368" s="8"/>
    </row>
    <row r="369" spans="4:5">
      <c r="D369" s="8"/>
      <c r="E369" s="8"/>
    </row>
    <row r="370" spans="4:5">
      <c r="D370" s="8"/>
      <c r="E370" s="8"/>
    </row>
    <row r="371" spans="4:5">
      <c r="D371" s="8"/>
      <c r="E371" s="8"/>
    </row>
    <row r="372" spans="4:5">
      <c r="D372" s="8"/>
      <c r="E372" s="8"/>
    </row>
    <row r="373" spans="4:5">
      <c r="D373" s="8"/>
      <c r="E373" s="8"/>
    </row>
    <row r="374" spans="4:5">
      <c r="D374" s="8"/>
      <c r="E374" s="8"/>
    </row>
    <row r="375" spans="4:5">
      <c r="D375" s="8"/>
      <c r="E375" s="8"/>
    </row>
    <row r="376" spans="4:5">
      <c r="D376" s="8"/>
      <c r="E376" s="8"/>
    </row>
    <row r="377" spans="4:5">
      <c r="D377" s="8"/>
      <c r="E377" s="8"/>
    </row>
    <row r="378" spans="4:5">
      <c r="D378" s="8"/>
      <c r="E378" s="8"/>
    </row>
    <row r="379" spans="4:5">
      <c r="D379" s="8"/>
      <c r="E379" s="8"/>
    </row>
    <row r="380" spans="4:5">
      <c r="D380" s="8"/>
      <c r="E380" s="8"/>
    </row>
    <row r="381" spans="4:5">
      <c r="D381" s="8"/>
      <c r="E381" s="8"/>
    </row>
    <row r="382" spans="4:5">
      <c r="D382" s="8"/>
      <c r="E382" s="8"/>
    </row>
    <row r="383" spans="4:5">
      <c r="D383" s="8"/>
      <c r="E383" s="8"/>
    </row>
    <row r="384" spans="4:5">
      <c r="D384" s="8"/>
      <c r="E384" s="8"/>
    </row>
    <row r="385" spans="4:5">
      <c r="D385" s="8"/>
      <c r="E385" s="8"/>
    </row>
    <row r="386" spans="4:5">
      <c r="D386" s="8"/>
      <c r="E386" s="8"/>
    </row>
    <row r="387" spans="4:5">
      <c r="D387" s="8"/>
      <c r="E387" s="8"/>
    </row>
    <row r="388" spans="4:5">
      <c r="D388" s="8"/>
      <c r="E388" s="8"/>
    </row>
    <row r="389" spans="4:5">
      <c r="D389" s="8"/>
      <c r="E389" s="8"/>
    </row>
    <row r="390" spans="4:5">
      <c r="D390" s="8"/>
      <c r="E390" s="8"/>
    </row>
    <row r="391" spans="4:5">
      <c r="D391" s="8"/>
      <c r="E391" s="8"/>
    </row>
    <row r="392" spans="4:5">
      <c r="D392" s="8"/>
      <c r="E392" s="8"/>
    </row>
    <row r="393" spans="4:5">
      <c r="D393" s="8"/>
      <c r="E393" s="8"/>
    </row>
    <row r="394" spans="4:5">
      <c r="D394" s="8"/>
      <c r="E394" s="8"/>
    </row>
    <row r="395" spans="4:5">
      <c r="D395" s="8"/>
      <c r="E395" s="8"/>
    </row>
    <row r="396" spans="4:5">
      <c r="D396" s="8"/>
      <c r="E396" s="8"/>
    </row>
    <row r="397" spans="4:5">
      <c r="D397" s="8"/>
      <c r="E397" s="8"/>
    </row>
    <row r="398" spans="4:5">
      <c r="D398" s="8"/>
      <c r="E398" s="8"/>
    </row>
    <row r="399" spans="4:5">
      <c r="D399" s="8"/>
      <c r="E399" s="8"/>
    </row>
    <row r="400" spans="4:5">
      <c r="D400" s="8"/>
      <c r="E400" s="8"/>
    </row>
    <row r="401" spans="4:5">
      <c r="D401" s="8"/>
      <c r="E401" s="8"/>
    </row>
    <row r="402" spans="4:5">
      <c r="D402" s="8"/>
      <c r="E402" s="8"/>
    </row>
    <row r="403" spans="4:5">
      <c r="D403" s="8"/>
      <c r="E403" s="8"/>
    </row>
    <row r="404" spans="4:5">
      <c r="D404" s="8"/>
      <c r="E404" s="8"/>
    </row>
    <row r="405" spans="4:5">
      <c r="D405" s="8"/>
      <c r="E405" s="8"/>
    </row>
    <row r="406" spans="4:5">
      <c r="D406" s="8"/>
      <c r="E406" s="8"/>
    </row>
    <row r="407" spans="4:5">
      <c r="D407" s="8"/>
      <c r="E407" s="8"/>
    </row>
    <row r="408" spans="4:5">
      <c r="D408" s="8"/>
      <c r="E408" s="8"/>
    </row>
    <row r="409" spans="4:5">
      <c r="D409" s="8"/>
      <c r="E409" s="8"/>
    </row>
    <row r="410" spans="4:5">
      <c r="D410" s="8"/>
      <c r="E410" s="8"/>
    </row>
    <row r="411" spans="4:5">
      <c r="D411" s="8"/>
      <c r="E411" s="8"/>
    </row>
    <row r="412" spans="4:5">
      <c r="D412" s="8"/>
      <c r="E412" s="8"/>
    </row>
    <row r="413" spans="4:5">
      <c r="D413" s="8"/>
      <c r="E413" s="8"/>
    </row>
    <row r="414" spans="4:5">
      <c r="D414" s="8"/>
      <c r="E414" s="8"/>
    </row>
    <row r="415" spans="4:5">
      <c r="D415" s="8"/>
      <c r="E415" s="8"/>
    </row>
    <row r="416" spans="4:5">
      <c r="D416" s="8"/>
      <c r="E416" s="8"/>
    </row>
    <row r="417" spans="4:5">
      <c r="D417" s="8"/>
      <c r="E417" s="8"/>
    </row>
    <row r="418" spans="4:5">
      <c r="D418" s="8"/>
      <c r="E418" s="8"/>
    </row>
    <row r="419" spans="4:5">
      <c r="D419" s="8"/>
      <c r="E419" s="8"/>
    </row>
    <row r="420" spans="4:5">
      <c r="D420" s="8"/>
      <c r="E420" s="8"/>
    </row>
    <row r="421" spans="4:5">
      <c r="D421" s="8"/>
      <c r="E421" s="8"/>
    </row>
    <row r="422" spans="4:5">
      <c r="D422" s="8"/>
      <c r="E422" s="8"/>
    </row>
    <row r="423" spans="4:5">
      <c r="D423" s="8"/>
      <c r="E423" s="8"/>
    </row>
    <row r="424" spans="4:5">
      <c r="D424" s="8"/>
      <c r="E424" s="8"/>
    </row>
    <row r="425" spans="4:5">
      <c r="D425" s="8"/>
      <c r="E425" s="8"/>
    </row>
    <row r="426" spans="4:5">
      <c r="D426" s="8"/>
      <c r="E426" s="8"/>
    </row>
    <row r="427" spans="4:5">
      <c r="D427" s="8"/>
      <c r="E427" s="8"/>
    </row>
    <row r="428" spans="4:5">
      <c r="D428" s="8"/>
      <c r="E428" s="8"/>
    </row>
    <row r="429" spans="4:5">
      <c r="D429" s="8"/>
      <c r="E429" s="8"/>
    </row>
    <row r="430" spans="4:5">
      <c r="D430" s="8"/>
      <c r="E430" s="8"/>
    </row>
    <row r="431" spans="4:5">
      <c r="D431" s="8"/>
      <c r="E431" s="8"/>
    </row>
    <row r="432" spans="4:5">
      <c r="D432" s="8"/>
      <c r="E432" s="8"/>
    </row>
    <row r="433" spans="4:5">
      <c r="D433" s="8"/>
      <c r="E433" s="8"/>
    </row>
    <row r="434" spans="4:5">
      <c r="D434" s="8"/>
      <c r="E434" s="8"/>
    </row>
    <row r="435" spans="4:5">
      <c r="D435" s="8"/>
      <c r="E435" s="8"/>
    </row>
    <row r="436" spans="4:5">
      <c r="D436" s="8"/>
      <c r="E436" s="8"/>
    </row>
    <row r="437" spans="4:5">
      <c r="D437" s="8"/>
      <c r="E437" s="8"/>
    </row>
    <row r="438" spans="4:5">
      <c r="D438" s="8"/>
      <c r="E438" s="8"/>
    </row>
    <row r="439" spans="4:5">
      <c r="D439" s="8"/>
      <c r="E439" s="8"/>
    </row>
    <row r="440" spans="4:5">
      <c r="D440" s="8"/>
      <c r="E440" s="8"/>
    </row>
    <row r="441" spans="4:5">
      <c r="D441" s="8"/>
      <c r="E441" s="8"/>
    </row>
    <row r="442" spans="4:5">
      <c r="D442" s="8"/>
      <c r="E442" s="8"/>
    </row>
    <row r="443" spans="4:5">
      <c r="D443" s="8"/>
      <c r="E443" s="8"/>
    </row>
    <row r="444" spans="4:5">
      <c r="D444" s="8"/>
      <c r="E444" s="8"/>
    </row>
    <row r="445" spans="4:5">
      <c r="D445" s="8"/>
      <c r="E445" s="8"/>
    </row>
    <row r="446" spans="4:5">
      <c r="D446" s="8"/>
      <c r="E446" s="8"/>
    </row>
    <row r="447" spans="4:5">
      <c r="D447" s="8"/>
      <c r="E447" s="8"/>
    </row>
    <row r="448" spans="4:5">
      <c r="D448" s="8"/>
      <c r="E448" s="8"/>
    </row>
    <row r="449" spans="4:5">
      <c r="D449" s="8"/>
      <c r="E449" s="8"/>
    </row>
    <row r="450" spans="4:5">
      <c r="D450" s="8"/>
      <c r="E450" s="8"/>
    </row>
    <row r="451" spans="4:5">
      <c r="D451" s="8"/>
      <c r="E451" s="8"/>
    </row>
    <row r="452" spans="4:5">
      <c r="D452" s="8"/>
      <c r="E452" s="8"/>
    </row>
    <row r="453" spans="4:5">
      <c r="D453" s="8"/>
      <c r="E453" s="8"/>
    </row>
    <row r="454" spans="4:5">
      <c r="D454" s="8"/>
      <c r="E454" s="8"/>
    </row>
    <row r="455" spans="4:5">
      <c r="D455" s="8"/>
      <c r="E455" s="8"/>
    </row>
    <row r="456" spans="4:5">
      <c r="D456" s="8"/>
      <c r="E456" s="8"/>
    </row>
    <row r="457" spans="4:5">
      <c r="D457" s="8"/>
      <c r="E457" s="8"/>
    </row>
    <row r="458" spans="4:5">
      <c r="D458" s="8"/>
      <c r="E458" s="8"/>
    </row>
    <row r="459" spans="4:5">
      <c r="D459" s="8"/>
      <c r="E459" s="8"/>
    </row>
    <row r="460" spans="4:5">
      <c r="D460" s="8"/>
      <c r="E460" s="8"/>
    </row>
    <row r="461" spans="4:5">
      <c r="D461" s="8"/>
      <c r="E461" s="8"/>
    </row>
    <row r="462" spans="4:5">
      <c r="D462" s="8"/>
      <c r="E462" s="8"/>
    </row>
    <row r="463" spans="4:5">
      <c r="D463" s="8"/>
      <c r="E463" s="8"/>
    </row>
    <row r="464" spans="4:5">
      <c r="D464" s="8"/>
      <c r="E464" s="8"/>
    </row>
    <row r="465" spans="4:5">
      <c r="D465" s="8"/>
      <c r="E465" s="8"/>
    </row>
    <row r="466" spans="4:5">
      <c r="D466" s="8"/>
      <c r="E466" s="8"/>
    </row>
    <row r="467" spans="4:5">
      <c r="D467" s="8"/>
      <c r="E467" s="8"/>
    </row>
    <row r="468" spans="4:5">
      <c r="D468" s="8"/>
      <c r="E468" s="8"/>
    </row>
    <row r="469" spans="4:5">
      <c r="D469" s="8"/>
      <c r="E469" s="8"/>
    </row>
    <row r="470" spans="4:5">
      <c r="D470" s="8"/>
      <c r="E470" s="8"/>
    </row>
    <row r="471" spans="4:5">
      <c r="D471" s="8"/>
      <c r="E471" s="8"/>
    </row>
    <row r="472" spans="4:5">
      <c r="D472" s="8"/>
      <c r="E472" s="8"/>
    </row>
    <row r="473" spans="4:5">
      <c r="D473" s="8"/>
      <c r="E473" s="8"/>
    </row>
    <row r="474" spans="4:5">
      <c r="D474" s="8"/>
      <c r="E474" s="8"/>
    </row>
    <row r="475" spans="4:5">
      <c r="D475" s="8"/>
      <c r="E475" s="8"/>
    </row>
    <row r="476" spans="4:5">
      <c r="D476" s="8"/>
      <c r="E476" s="8"/>
    </row>
    <row r="477" spans="4:5">
      <c r="D477" s="8"/>
      <c r="E477" s="8"/>
    </row>
    <row r="478" spans="4:5">
      <c r="D478" s="8"/>
      <c r="E478" s="8"/>
    </row>
    <row r="479" spans="4:5">
      <c r="D479" s="8"/>
      <c r="E479" s="8"/>
    </row>
    <row r="480" spans="4:5">
      <c r="D480" s="8"/>
      <c r="E480" s="8"/>
    </row>
    <row r="481" spans="4:5">
      <c r="D481" s="8"/>
      <c r="E481" s="8"/>
    </row>
    <row r="482" spans="4:5">
      <c r="D482" s="8"/>
      <c r="E482" s="8"/>
    </row>
    <row r="483" spans="4:5">
      <c r="D483" s="8"/>
      <c r="E483" s="8"/>
    </row>
    <row r="484" spans="4:5">
      <c r="D484" s="8"/>
      <c r="E484" s="8"/>
    </row>
    <row r="485" spans="4:5">
      <c r="D485" s="8"/>
      <c r="E485" s="8"/>
    </row>
    <row r="486" spans="4:5">
      <c r="D486" s="8"/>
      <c r="E486" s="8"/>
    </row>
    <row r="487" spans="4:5">
      <c r="D487" s="8"/>
      <c r="E487" s="8"/>
    </row>
    <row r="488" spans="4:5">
      <c r="D488" s="8"/>
      <c r="E488" s="8"/>
    </row>
    <row r="489" spans="4:5">
      <c r="D489" s="8"/>
      <c r="E489" s="8"/>
    </row>
    <row r="490" spans="4:5">
      <c r="D490" s="8"/>
      <c r="E490" s="8"/>
    </row>
    <row r="491" spans="4:5">
      <c r="D491" s="8"/>
      <c r="E491" s="8"/>
    </row>
    <row r="492" spans="4:5">
      <c r="D492" s="8"/>
      <c r="E492" s="8"/>
    </row>
    <row r="493" spans="4:5">
      <c r="D493" s="8"/>
      <c r="E493" s="8"/>
    </row>
    <row r="494" spans="4:5">
      <c r="D494" s="8"/>
      <c r="E494" s="8"/>
    </row>
    <row r="495" spans="4:5">
      <c r="D495" s="8"/>
      <c r="E495" s="8"/>
    </row>
    <row r="496" spans="4:5">
      <c r="D496" s="8"/>
      <c r="E496" s="8"/>
    </row>
    <row r="497" spans="4:5">
      <c r="D497" s="8"/>
      <c r="E497" s="8"/>
    </row>
    <row r="498" spans="4:5">
      <c r="D498" s="8"/>
      <c r="E498" s="8"/>
    </row>
    <row r="499" spans="4:5">
      <c r="D499" s="8"/>
      <c r="E499" s="8"/>
    </row>
    <row r="500" spans="4:5">
      <c r="D500" s="8"/>
      <c r="E500" s="8"/>
    </row>
    <row r="501" spans="4:5">
      <c r="D501" s="8"/>
      <c r="E501" s="8"/>
    </row>
    <row r="502" spans="4:5">
      <c r="D502" s="8"/>
      <c r="E502" s="8"/>
    </row>
    <row r="503" spans="4:5">
      <c r="D503" s="8"/>
      <c r="E503" s="8"/>
    </row>
    <row r="504" spans="4:5">
      <c r="D504" s="8"/>
      <c r="E504" s="8"/>
    </row>
    <row r="505" spans="4:5">
      <c r="D505" s="8"/>
      <c r="E505" s="8"/>
    </row>
    <row r="506" spans="4:5">
      <c r="D506" s="8"/>
      <c r="E506" s="8"/>
    </row>
    <row r="507" spans="4:5">
      <c r="D507" s="8"/>
      <c r="E507" s="8"/>
    </row>
    <row r="508" spans="4:5">
      <c r="D508" s="8"/>
      <c r="E508" s="8"/>
    </row>
    <row r="509" spans="4:5">
      <c r="D509" s="8"/>
      <c r="E509" s="8"/>
    </row>
    <row r="510" spans="4:5">
      <c r="D510" s="8"/>
      <c r="E510" s="8"/>
    </row>
    <row r="511" spans="4:5">
      <c r="D511" s="8"/>
      <c r="E511" s="8"/>
    </row>
    <row r="512" spans="4:5">
      <c r="D512" s="8"/>
      <c r="E512" s="8"/>
    </row>
    <row r="513" spans="4:5">
      <c r="D513" s="8"/>
      <c r="E513" s="8"/>
    </row>
    <row r="514" spans="4:5">
      <c r="D514" s="8"/>
      <c r="E514" s="8"/>
    </row>
    <row r="515" spans="4:5">
      <c r="D515" s="8"/>
      <c r="E515" s="8"/>
    </row>
    <row r="516" spans="4:5">
      <c r="D516" s="8"/>
      <c r="E516" s="8"/>
    </row>
    <row r="517" spans="4:5">
      <c r="D517" s="8"/>
      <c r="E517" s="8"/>
    </row>
    <row r="518" spans="4:5">
      <c r="D518" s="8"/>
      <c r="E518" s="8"/>
    </row>
    <row r="519" spans="4:5">
      <c r="D519" s="8"/>
      <c r="E519" s="8"/>
    </row>
    <row r="520" spans="4:5">
      <c r="D520" s="8"/>
      <c r="E520" s="8"/>
    </row>
    <row r="521" spans="4:5">
      <c r="D521" s="8"/>
      <c r="E521" s="8"/>
    </row>
    <row r="522" spans="4:5">
      <c r="D522" s="8"/>
      <c r="E522" s="8"/>
    </row>
    <row r="523" spans="4:5">
      <c r="D523" s="8"/>
      <c r="E523" s="8"/>
    </row>
    <row r="524" spans="4:5">
      <c r="D524" s="8"/>
      <c r="E524" s="8"/>
    </row>
    <row r="525" spans="4:5">
      <c r="D525" s="8"/>
      <c r="E525" s="8"/>
    </row>
    <row r="526" spans="4:5">
      <c r="D526" s="8"/>
      <c r="E526" s="8"/>
    </row>
    <row r="527" spans="4:5">
      <c r="D527" s="8"/>
      <c r="E527" s="8"/>
    </row>
    <row r="528" spans="4:5">
      <c r="D528" s="8"/>
      <c r="E528" s="8"/>
    </row>
    <row r="529" spans="4:5">
      <c r="D529" s="8"/>
      <c r="E529" s="8"/>
    </row>
    <row r="530" spans="4:5">
      <c r="D530" s="8"/>
      <c r="E530" s="8"/>
    </row>
    <row r="531" spans="4:5">
      <c r="D531" s="8"/>
      <c r="E531" s="8"/>
    </row>
    <row r="532" spans="4:5">
      <c r="D532" s="8"/>
      <c r="E532" s="8"/>
    </row>
    <row r="533" spans="4:5">
      <c r="D533" s="8"/>
      <c r="E533" s="8"/>
    </row>
    <row r="534" spans="4:5">
      <c r="D534" s="8"/>
      <c r="E534" s="8"/>
    </row>
    <row r="535" spans="4:5">
      <c r="D535" s="8"/>
      <c r="E535" s="8"/>
    </row>
    <row r="536" spans="4:5">
      <c r="D536" s="8"/>
      <c r="E536" s="8"/>
    </row>
    <row r="537" spans="4:5">
      <c r="D537" s="8"/>
      <c r="E537" s="8"/>
    </row>
    <row r="538" spans="4:5">
      <c r="D538" s="8"/>
      <c r="E538" s="8"/>
    </row>
    <row r="539" spans="4:5">
      <c r="D539" s="8"/>
      <c r="E539" s="8"/>
    </row>
    <row r="540" spans="4:5">
      <c r="D540" s="8"/>
      <c r="E540" s="8"/>
    </row>
    <row r="541" spans="4:5">
      <c r="D541" s="8"/>
      <c r="E541" s="8"/>
    </row>
    <row r="542" spans="4:5">
      <c r="D542" s="8"/>
      <c r="E542" s="8"/>
    </row>
    <row r="543" spans="4:5">
      <c r="D543" s="8"/>
      <c r="E543" s="8"/>
    </row>
    <row r="544" spans="4:5">
      <c r="D544" s="8"/>
      <c r="E544" s="8"/>
    </row>
    <row r="545" spans="4:5">
      <c r="D545" s="8"/>
      <c r="E545" s="8"/>
    </row>
    <row r="546" spans="4:5">
      <c r="D546" s="8"/>
      <c r="E546" s="8"/>
    </row>
    <row r="547" spans="4:5">
      <c r="D547" s="8"/>
      <c r="E547" s="8"/>
    </row>
    <row r="548" spans="4:5">
      <c r="D548" s="8"/>
      <c r="E548" s="8"/>
    </row>
    <row r="549" spans="4:5">
      <c r="D549" s="8"/>
      <c r="E549" s="8"/>
    </row>
    <row r="550" spans="4:5">
      <c r="D550" s="8"/>
      <c r="E550" s="8"/>
    </row>
    <row r="551" spans="4:5">
      <c r="D551" s="8"/>
      <c r="E551" s="8"/>
    </row>
    <row r="552" spans="4:5">
      <c r="D552" s="8"/>
      <c r="E552" s="8"/>
    </row>
    <row r="553" spans="4:5">
      <c r="D553" s="8"/>
      <c r="E553" s="8"/>
    </row>
    <row r="554" spans="4:5">
      <c r="D554" s="8"/>
      <c r="E554" s="8"/>
    </row>
    <row r="555" spans="4:5">
      <c r="D555" s="8"/>
      <c r="E555" s="8"/>
    </row>
    <row r="556" spans="4:5">
      <c r="D556" s="8"/>
      <c r="E556" s="8"/>
    </row>
    <row r="557" spans="4:5">
      <c r="D557" s="8"/>
      <c r="E557" s="8"/>
    </row>
    <row r="558" spans="4:5">
      <c r="D558" s="8"/>
      <c r="E558" s="8"/>
    </row>
    <row r="559" spans="4:5">
      <c r="D559" s="8"/>
      <c r="E559" s="8"/>
    </row>
    <row r="560" spans="4:5">
      <c r="D560" s="8"/>
      <c r="E560" s="8"/>
    </row>
    <row r="561" spans="4:5">
      <c r="D561" s="8"/>
      <c r="E561" s="8"/>
    </row>
    <row r="562" spans="4:5">
      <c r="D562" s="8"/>
      <c r="E562" s="8"/>
    </row>
    <row r="563" spans="4:5">
      <c r="D563" s="8"/>
      <c r="E563" s="8"/>
    </row>
    <row r="564" spans="4:5">
      <c r="D564" s="8"/>
      <c r="E564" s="8"/>
    </row>
    <row r="565" spans="4:5">
      <c r="D565" s="8"/>
      <c r="E565" s="8"/>
    </row>
    <row r="566" spans="4:5">
      <c r="D566" s="8"/>
      <c r="E566" s="8"/>
    </row>
    <row r="567" spans="4:5">
      <c r="D567" s="8"/>
      <c r="E567" s="8"/>
    </row>
    <row r="568" spans="4:5">
      <c r="D568" s="8"/>
      <c r="E568" s="8"/>
    </row>
    <row r="569" spans="4:5">
      <c r="D569" s="8"/>
      <c r="E569" s="8"/>
    </row>
    <row r="570" spans="4:5">
      <c r="D570" s="8"/>
      <c r="E570" s="8"/>
    </row>
    <row r="571" spans="4:5">
      <c r="D571" s="8"/>
      <c r="E571" s="8"/>
    </row>
    <row r="572" spans="4:5">
      <c r="D572" s="8"/>
      <c r="E572" s="8"/>
    </row>
    <row r="573" spans="4:5">
      <c r="D573" s="8"/>
      <c r="E573" s="8"/>
    </row>
    <row r="574" spans="4:5">
      <c r="D574" s="8"/>
      <c r="E574" s="8"/>
    </row>
    <row r="575" spans="4:5">
      <c r="D575" s="8"/>
      <c r="E575" s="8"/>
    </row>
    <row r="576" spans="4:5">
      <c r="D576" s="8"/>
      <c r="E576" s="8"/>
    </row>
    <row r="577" spans="4:5">
      <c r="D577" s="8"/>
      <c r="E577" s="8"/>
    </row>
    <row r="578" spans="4:5">
      <c r="D578" s="8"/>
      <c r="E578" s="8"/>
    </row>
    <row r="579" spans="4:5">
      <c r="D579" s="8"/>
      <c r="E579" s="8"/>
    </row>
    <row r="580" spans="4:5">
      <c r="D580" s="8"/>
      <c r="E580" s="8"/>
    </row>
    <row r="581" spans="4:5">
      <c r="D581" s="8"/>
      <c r="E581" s="8"/>
    </row>
    <row r="582" spans="4:5">
      <c r="D582" s="8"/>
      <c r="E582" s="8"/>
    </row>
    <row r="583" spans="4:5">
      <c r="D583" s="8"/>
      <c r="E583" s="8"/>
    </row>
    <row r="584" spans="4:5">
      <c r="D584" s="8"/>
      <c r="E584" s="8"/>
    </row>
    <row r="585" spans="4:5">
      <c r="D585" s="8"/>
      <c r="E585" s="8"/>
    </row>
    <row r="586" spans="4:5">
      <c r="D586" s="8"/>
      <c r="E586" s="8"/>
    </row>
    <row r="587" spans="4:5">
      <c r="D587" s="8"/>
      <c r="E587" s="8"/>
    </row>
    <row r="588" spans="4:5">
      <c r="D588" s="8"/>
      <c r="E588" s="8"/>
    </row>
    <row r="589" spans="4:5">
      <c r="D589" s="8"/>
      <c r="E589" s="8"/>
    </row>
    <row r="590" spans="4:5">
      <c r="D590" s="8"/>
      <c r="E590" s="8"/>
    </row>
    <row r="591" spans="4:5">
      <c r="D591" s="8"/>
      <c r="E591" s="8"/>
    </row>
    <row r="592" spans="4:5">
      <c r="D592" s="8"/>
      <c r="E592" s="8"/>
    </row>
    <row r="593" spans="4:5">
      <c r="D593" s="8"/>
      <c r="E593" s="8"/>
    </row>
    <row r="594" spans="4:5">
      <c r="D594" s="8"/>
      <c r="E594" s="8"/>
    </row>
    <row r="595" spans="4:5">
      <c r="D595" s="8"/>
      <c r="E595" s="8"/>
    </row>
    <row r="596" spans="4:5">
      <c r="D596" s="8"/>
      <c r="E596" s="8"/>
    </row>
    <row r="597" spans="4:5">
      <c r="D597" s="8"/>
      <c r="E597" s="8"/>
    </row>
    <row r="598" spans="4:5">
      <c r="D598" s="8"/>
      <c r="E598" s="8"/>
    </row>
    <row r="599" spans="4:5">
      <c r="D599" s="8"/>
      <c r="E599" s="8"/>
    </row>
    <row r="600" spans="4:5">
      <c r="D600" s="8"/>
      <c r="E600" s="8"/>
    </row>
    <row r="601" spans="4:5">
      <c r="D601" s="8"/>
      <c r="E601" s="8"/>
    </row>
    <row r="602" spans="4:5">
      <c r="D602" s="8"/>
      <c r="E602" s="8"/>
    </row>
    <row r="603" spans="4:5">
      <c r="D603" s="8"/>
      <c r="E603" s="8"/>
    </row>
    <row r="604" spans="4:5">
      <c r="D604" s="8"/>
      <c r="E604" s="8"/>
    </row>
    <row r="605" spans="4:5">
      <c r="D605" s="8"/>
      <c r="E605" s="8"/>
    </row>
    <row r="606" spans="4:5">
      <c r="D606" s="8"/>
      <c r="E606" s="8"/>
    </row>
    <row r="607" spans="4:5">
      <c r="D607" s="8"/>
      <c r="E607" s="8"/>
    </row>
    <row r="608" spans="4:5">
      <c r="D608" s="8"/>
      <c r="E608" s="8"/>
    </row>
    <row r="609" spans="4:5">
      <c r="D609" s="8"/>
      <c r="E609" s="8"/>
    </row>
    <row r="610" spans="4:5">
      <c r="D610" s="8"/>
      <c r="E610" s="8"/>
    </row>
    <row r="611" spans="4:5">
      <c r="D611" s="8"/>
      <c r="E611" s="8"/>
    </row>
    <row r="612" spans="4:5">
      <c r="D612" s="8"/>
      <c r="E612" s="8"/>
    </row>
    <row r="613" spans="4:5">
      <c r="D613" s="8"/>
      <c r="E613" s="8"/>
    </row>
    <row r="614" spans="4:5">
      <c r="D614" s="8"/>
      <c r="E614" s="8"/>
    </row>
    <row r="615" spans="4:5">
      <c r="D615" s="8"/>
      <c r="E615" s="8"/>
    </row>
    <row r="616" spans="4:5">
      <c r="D616" s="8"/>
      <c r="E616" s="8"/>
    </row>
    <row r="617" spans="4:5">
      <c r="D617" s="8"/>
      <c r="E617" s="8"/>
    </row>
    <row r="618" spans="4:5">
      <c r="D618" s="8"/>
      <c r="E618" s="8"/>
    </row>
    <row r="619" spans="4:5">
      <c r="D619" s="8"/>
      <c r="E619" s="8"/>
    </row>
    <row r="620" spans="4:5">
      <c r="D620" s="8"/>
      <c r="E620" s="8"/>
    </row>
    <row r="621" spans="4:5">
      <c r="D621" s="8"/>
      <c r="E621" s="8"/>
    </row>
    <row r="622" spans="4:5">
      <c r="D622" s="8"/>
      <c r="E622" s="8"/>
    </row>
    <row r="623" spans="4:5">
      <c r="D623" s="8"/>
      <c r="E623" s="8"/>
    </row>
    <row r="624" spans="4:5">
      <c r="D624" s="8"/>
      <c r="E624" s="8"/>
    </row>
    <row r="625" spans="4:5">
      <c r="D625" s="8"/>
      <c r="E625" s="8"/>
    </row>
    <row r="626" spans="4:5">
      <c r="D626" s="8"/>
      <c r="E626" s="8"/>
    </row>
    <row r="627" spans="4:5">
      <c r="D627" s="8"/>
      <c r="E627" s="8"/>
    </row>
    <row r="628" spans="4:5">
      <c r="D628" s="8"/>
      <c r="E628" s="8"/>
    </row>
    <row r="629" spans="4:5">
      <c r="D629" s="8"/>
      <c r="E629" s="8"/>
    </row>
    <row r="630" spans="4:5">
      <c r="D630" s="8"/>
      <c r="E630" s="8"/>
    </row>
    <row r="631" spans="4:5">
      <c r="D631" s="8"/>
      <c r="E631" s="8"/>
    </row>
    <row r="632" spans="4:5">
      <c r="D632" s="8"/>
      <c r="E632" s="8"/>
    </row>
    <row r="633" spans="4:5">
      <c r="D633" s="8"/>
      <c r="E633" s="8"/>
    </row>
    <row r="634" spans="4:5">
      <c r="D634" s="8"/>
      <c r="E634" s="8"/>
    </row>
    <row r="635" spans="4:5">
      <c r="D635" s="8"/>
      <c r="E635" s="8"/>
    </row>
    <row r="636" spans="4:5">
      <c r="D636" s="8"/>
      <c r="E636" s="8"/>
    </row>
    <row r="637" spans="4:5">
      <c r="D637" s="8"/>
      <c r="E637" s="8"/>
    </row>
    <row r="638" spans="4:5">
      <c r="D638" s="8"/>
      <c r="E638" s="8"/>
    </row>
    <row r="639" spans="4:5">
      <c r="D639" s="8"/>
      <c r="E639" s="8"/>
    </row>
    <row r="640" spans="4:5">
      <c r="D640" s="8"/>
      <c r="E640" s="8"/>
    </row>
    <row r="641" spans="4:5">
      <c r="D641" s="8"/>
      <c r="E641" s="8"/>
    </row>
    <row r="642" spans="4:5">
      <c r="D642" s="8"/>
      <c r="E642" s="8"/>
    </row>
    <row r="643" spans="4:5">
      <c r="D643" s="8"/>
      <c r="E643" s="8"/>
    </row>
    <row r="644" spans="4:5">
      <c r="D644" s="8"/>
      <c r="E644" s="8"/>
    </row>
    <row r="645" spans="4:5">
      <c r="D645" s="8"/>
      <c r="E645" s="8"/>
    </row>
    <row r="646" spans="4:5">
      <c r="D646" s="8"/>
      <c r="E646" s="8"/>
    </row>
    <row r="647" spans="4:5">
      <c r="D647" s="8"/>
      <c r="E647" s="8"/>
    </row>
    <row r="648" spans="4:5">
      <c r="D648" s="8"/>
      <c r="E648" s="8"/>
    </row>
    <row r="649" spans="4:5">
      <c r="D649" s="8"/>
      <c r="E649" s="8"/>
    </row>
    <row r="650" spans="4:5">
      <c r="D650" s="8"/>
      <c r="E650" s="8"/>
    </row>
    <row r="651" spans="4:5">
      <c r="D651" s="8"/>
      <c r="E651" s="8"/>
    </row>
    <row r="652" spans="4:5">
      <c r="D652" s="8"/>
      <c r="E652" s="8"/>
    </row>
    <row r="653" spans="4:5">
      <c r="D653" s="8"/>
      <c r="E653" s="8"/>
    </row>
    <row r="654" spans="4:5">
      <c r="D654" s="8"/>
      <c r="E654" s="8"/>
    </row>
    <row r="655" spans="4:5">
      <c r="D655" s="8"/>
      <c r="E655" s="8"/>
    </row>
    <row r="656" spans="4:5">
      <c r="D656" s="8"/>
      <c r="E656" s="8"/>
    </row>
    <row r="657" spans="4:5">
      <c r="D657" s="8"/>
      <c r="E657" s="8"/>
    </row>
    <row r="658" spans="4:5">
      <c r="D658" s="8"/>
      <c r="E658" s="8"/>
    </row>
    <row r="659" spans="4:5">
      <c r="D659" s="8"/>
      <c r="E659" s="8"/>
    </row>
    <row r="660" spans="4:5">
      <c r="D660" s="8"/>
      <c r="E660" s="8"/>
    </row>
    <row r="661" spans="4:5">
      <c r="D661" s="8"/>
      <c r="E661" s="8"/>
    </row>
    <row r="662" spans="4:5">
      <c r="D662" s="8"/>
      <c r="E662" s="8"/>
    </row>
    <row r="663" spans="4:5">
      <c r="D663" s="8"/>
      <c r="E663" s="8"/>
    </row>
    <row r="664" spans="4:5">
      <c r="D664" s="8"/>
      <c r="E664" s="8"/>
    </row>
    <row r="665" spans="4:5">
      <c r="D665" s="8"/>
      <c r="E665" s="8"/>
    </row>
    <row r="666" spans="4:5">
      <c r="D666" s="8"/>
      <c r="E666" s="8"/>
    </row>
    <row r="667" spans="4:5">
      <c r="D667" s="8"/>
      <c r="E667" s="8"/>
    </row>
    <row r="668" spans="4:5">
      <c r="D668" s="8"/>
      <c r="E668" s="8"/>
    </row>
    <row r="669" spans="4:5">
      <c r="D669" s="8"/>
      <c r="E669" s="8"/>
    </row>
    <row r="670" spans="4:5">
      <c r="D670" s="8"/>
      <c r="E670" s="8"/>
    </row>
    <row r="671" spans="4:5">
      <c r="D671" s="8"/>
      <c r="E671" s="8"/>
    </row>
    <row r="672" spans="4:5">
      <c r="D672" s="8"/>
      <c r="E672" s="8"/>
    </row>
    <row r="673" spans="4:5">
      <c r="D673" s="8"/>
      <c r="E673" s="8"/>
    </row>
    <row r="674" spans="4:5">
      <c r="D674" s="8"/>
      <c r="E674" s="8"/>
    </row>
    <row r="675" spans="4:5">
      <c r="D675" s="8"/>
      <c r="E675" s="8"/>
    </row>
    <row r="676" spans="4:5">
      <c r="D676" s="8"/>
      <c r="E676" s="8"/>
    </row>
    <row r="677" spans="4:5">
      <c r="D677" s="8"/>
      <c r="E677" s="8"/>
    </row>
    <row r="678" spans="4:5">
      <c r="D678" s="8"/>
      <c r="E678" s="8"/>
    </row>
    <row r="679" spans="4:5">
      <c r="D679" s="8"/>
      <c r="E679" s="8"/>
    </row>
    <row r="680" spans="4:5">
      <c r="D680" s="8"/>
      <c r="E680" s="8"/>
    </row>
    <row r="681" spans="4:5">
      <c r="D681" s="8"/>
      <c r="E681" s="8"/>
    </row>
    <row r="682" spans="4:5">
      <c r="D682" s="8"/>
      <c r="E682" s="8"/>
    </row>
    <row r="683" spans="4:5">
      <c r="D683" s="8"/>
      <c r="E683" s="8"/>
    </row>
    <row r="684" spans="4:5">
      <c r="D684" s="8"/>
      <c r="E684" s="8"/>
    </row>
    <row r="685" spans="4:5">
      <c r="D685" s="8"/>
      <c r="E685" s="8"/>
    </row>
    <row r="686" spans="4:5">
      <c r="D686" s="8"/>
      <c r="E686" s="8"/>
    </row>
    <row r="687" spans="4:5">
      <c r="D687" s="8"/>
      <c r="E687" s="8"/>
    </row>
    <row r="688" spans="4:5">
      <c r="D688" s="8"/>
      <c r="E688" s="8"/>
    </row>
    <row r="689" spans="4:5">
      <c r="D689" s="8"/>
      <c r="E689" s="8"/>
    </row>
    <row r="690" spans="4:5">
      <c r="D690" s="8"/>
      <c r="E690" s="8"/>
    </row>
    <row r="691" spans="4:5">
      <c r="D691" s="8"/>
      <c r="E691" s="8"/>
    </row>
    <row r="692" spans="4:5">
      <c r="D692" s="8"/>
      <c r="E692" s="8"/>
    </row>
    <row r="693" spans="4:5">
      <c r="D693" s="8"/>
      <c r="E693" s="8"/>
    </row>
    <row r="694" spans="4:5">
      <c r="D694" s="8"/>
      <c r="E694" s="8"/>
    </row>
    <row r="695" spans="4:5">
      <c r="D695" s="8"/>
      <c r="E695" s="8"/>
    </row>
    <row r="696" spans="4:5">
      <c r="D696" s="8"/>
      <c r="E696" s="8"/>
    </row>
    <row r="697" spans="4:5">
      <c r="D697" s="8"/>
      <c r="E697" s="8"/>
    </row>
    <row r="698" spans="4:5">
      <c r="D698" s="8"/>
      <c r="E698" s="8"/>
    </row>
    <row r="699" spans="4:5">
      <c r="D699" s="8"/>
      <c r="E699" s="8"/>
    </row>
    <row r="700" spans="4:5">
      <c r="D700" s="8"/>
      <c r="E700" s="8"/>
    </row>
    <row r="701" spans="4:5">
      <c r="D701" s="8"/>
      <c r="E701" s="8"/>
    </row>
    <row r="702" spans="4:5">
      <c r="D702" s="8"/>
      <c r="E702" s="8"/>
    </row>
    <row r="703" spans="4:5">
      <c r="D703" s="8"/>
      <c r="E703" s="8"/>
    </row>
    <row r="704" spans="4:5">
      <c r="D704" s="8"/>
      <c r="E704" s="8"/>
    </row>
    <row r="705" spans="4:5">
      <c r="D705" s="8"/>
      <c r="E705" s="8"/>
    </row>
    <row r="706" spans="4:5">
      <c r="D706" s="8"/>
      <c r="E706" s="8"/>
    </row>
    <row r="707" spans="4:5">
      <c r="D707" s="8"/>
      <c r="E707" s="8"/>
    </row>
    <row r="708" spans="4:5">
      <c r="D708" s="8"/>
      <c r="E708" s="8"/>
    </row>
    <row r="709" spans="4:5">
      <c r="D709" s="8"/>
      <c r="E709" s="8"/>
    </row>
    <row r="710" spans="4:5">
      <c r="D710" s="8"/>
      <c r="E710" s="8"/>
    </row>
    <row r="711" spans="4:5">
      <c r="D711" s="8"/>
      <c r="E711" s="8"/>
    </row>
    <row r="712" spans="4:5">
      <c r="D712" s="8"/>
      <c r="E712" s="8"/>
    </row>
    <row r="713" spans="4:5">
      <c r="D713" s="8"/>
      <c r="E713" s="8"/>
    </row>
    <row r="714" spans="4:5">
      <c r="D714" s="8"/>
      <c r="E714" s="8"/>
    </row>
    <row r="715" spans="4:5">
      <c r="D715" s="8"/>
      <c r="E715" s="8"/>
    </row>
    <row r="716" spans="4:5">
      <c r="D716" s="8"/>
      <c r="E716" s="8"/>
    </row>
    <row r="717" spans="4:5">
      <c r="D717" s="8"/>
      <c r="E717" s="8"/>
    </row>
    <row r="718" spans="4:5">
      <c r="D718" s="8"/>
      <c r="E718" s="8"/>
    </row>
    <row r="719" spans="4:5">
      <c r="D719" s="8"/>
      <c r="E719" s="8"/>
    </row>
    <row r="720" spans="4:5">
      <c r="D720" s="8"/>
      <c r="E720" s="8"/>
    </row>
    <row r="721" spans="4:5">
      <c r="D721" s="8"/>
      <c r="E721" s="8"/>
    </row>
    <row r="722" spans="4:5">
      <c r="D722" s="8"/>
      <c r="E722" s="8"/>
    </row>
    <row r="723" spans="4:5">
      <c r="D723" s="8"/>
      <c r="E723" s="8"/>
    </row>
    <row r="724" spans="4:5">
      <c r="D724" s="8"/>
      <c r="E724" s="8"/>
    </row>
    <row r="725" spans="4:5">
      <c r="D725" s="8"/>
      <c r="E725" s="8"/>
    </row>
    <row r="726" spans="4:5">
      <c r="D726" s="8"/>
      <c r="E726" s="8"/>
    </row>
    <row r="727" spans="4:5">
      <c r="D727" s="8"/>
      <c r="E727" s="8"/>
    </row>
    <row r="728" spans="4:5">
      <c r="D728" s="8"/>
      <c r="E728" s="8"/>
    </row>
    <row r="729" spans="4:5">
      <c r="D729" s="8"/>
      <c r="E729" s="8"/>
    </row>
    <row r="730" spans="4:5">
      <c r="D730" s="8"/>
      <c r="E730" s="8"/>
    </row>
    <row r="731" spans="4:5">
      <c r="D731" s="8"/>
      <c r="E731" s="8"/>
    </row>
    <row r="732" spans="4:5">
      <c r="D732" s="8"/>
      <c r="E732" s="8"/>
    </row>
    <row r="733" spans="4:5">
      <c r="D733" s="8"/>
      <c r="E733" s="8"/>
    </row>
    <row r="734" spans="4:5">
      <c r="D734" s="8"/>
      <c r="E734" s="8"/>
    </row>
    <row r="735" spans="4:5">
      <c r="D735" s="8"/>
      <c r="E735" s="8"/>
    </row>
    <row r="736" spans="4:5">
      <c r="D736" s="8"/>
      <c r="E736" s="8"/>
    </row>
    <row r="737" spans="4:5">
      <c r="D737" s="8"/>
      <c r="E737" s="8"/>
    </row>
    <row r="738" spans="4:5">
      <c r="D738" s="8"/>
      <c r="E738" s="8"/>
    </row>
    <row r="739" spans="4:5">
      <c r="D739" s="8"/>
      <c r="E739" s="8"/>
    </row>
    <row r="740" spans="4:5">
      <c r="D740" s="8"/>
      <c r="E740" s="8"/>
    </row>
    <row r="741" spans="4:5">
      <c r="D741" s="8"/>
      <c r="E741" s="8"/>
    </row>
    <row r="742" spans="4:5">
      <c r="D742" s="8"/>
      <c r="E742" s="8"/>
    </row>
    <row r="743" spans="4:5">
      <c r="D743" s="8"/>
      <c r="E743" s="8"/>
    </row>
    <row r="744" spans="4:5">
      <c r="D744" s="8"/>
      <c r="E744" s="8"/>
    </row>
    <row r="745" spans="4:5">
      <c r="D745" s="8"/>
      <c r="E745" s="8"/>
    </row>
    <row r="746" spans="4:5">
      <c r="D746" s="8"/>
      <c r="E746" s="8"/>
    </row>
    <row r="747" spans="4:5">
      <c r="D747" s="8"/>
      <c r="E747" s="8"/>
    </row>
    <row r="748" spans="4:5">
      <c r="D748" s="8"/>
      <c r="E748" s="8"/>
    </row>
    <row r="749" spans="4:5">
      <c r="D749" s="8"/>
      <c r="E749" s="8"/>
    </row>
    <row r="750" spans="4:5">
      <c r="D750" s="8"/>
      <c r="E750" s="8"/>
    </row>
    <row r="751" spans="4:5">
      <c r="D751" s="8"/>
      <c r="E751" s="8"/>
    </row>
    <row r="752" spans="4:5">
      <c r="D752" s="8"/>
      <c r="E752" s="8"/>
    </row>
    <row r="753" spans="4:5">
      <c r="D753" s="8"/>
      <c r="E753" s="8"/>
    </row>
    <row r="754" spans="4:5">
      <c r="D754" s="8"/>
      <c r="E754" s="8"/>
    </row>
    <row r="755" spans="4:5">
      <c r="D755" s="8"/>
      <c r="E755" s="8"/>
    </row>
    <row r="756" spans="4:5">
      <c r="D756" s="8"/>
      <c r="E756" s="8"/>
    </row>
    <row r="757" spans="4:5">
      <c r="D757" s="8"/>
      <c r="E757" s="8"/>
    </row>
    <row r="758" spans="4:5">
      <c r="D758" s="8"/>
      <c r="E758" s="8"/>
    </row>
    <row r="759" spans="4:5">
      <c r="D759" s="8"/>
      <c r="E759" s="8"/>
    </row>
    <row r="760" spans="4:5">
      <c r="D760" s="8"/>
      <c r="E760" s="8"/>
    </row>
    <row r="761" spans="4:5">
      <c r="D761" s="8"/>
      <c r="E761" s="8"/>
    </row>
    <row r="762" spans="4:5">
      <c r="D762" s="8"/>
      <c r="E762" s="8"/>
    </row>
    <row r="763" spans="4:5">
      <c r="D763" s="8"/>
      <c r="E763" s="8"/>
    </row>
    <row r="764" spans="4:5">
      <c r="D764" s="8"/>
      <c r="E764" s="8"/>
    </row>
    <row r="765" spans="4:5">
      <c r="D765" s="8"/>
      <c r="E765" s="8"/>
    </row>
    <row r="766" spans="4:5">
      <c r="D766" s="8"/>
      <c r="E766" s="8"/>
    </row>
    <row r="767" spans="4:5">
      <c r="D767" s="8"/>
      <c r="E767" s="8"/>
    </row>
    <row r="768" spans="4:5">
      <c r="D768" s="8"/>
      <c r="E768" s="8"/>
    </row>
    <row r="769" spans="4:5">
      <c r="D769" s="8"/>
      <c r="E769" s="8"/>
    </row>
    <row r="770" spans="4:5">
      <c r="D770" s="8"/>
      <c r="E770" s="8"/>
    </row>
    <row r="771" spans="4:5">
      <c r="D771" s="8"/>
      <c r="E771" s="8"/>
    </row>
    <row r="772" spans="4:5">
      <c r="D772" s="8"/>
      <c r="E772" s="8"/>
    </row>
    <row r="773" spans="4:5">
      <c r="D773" s="8"/>
      <c r="E773" s="8"/>
    </row>
    <row r="774" spans="4:5">
      <c r="D774" s="8"/>
      <c r="E774" s="8"/>
    </row>
    <row r="775" spans="4:5">
      <c r="D775" s="8"/>
      <c r="E775" s="8"/>
    </row>
    <row r="776" spans="4:5">
      <c r="D776" s="8"/>
      <c r="E776" s="8"/>
    </row>
    <row r="777" spans="4:5">
      <c r="D777" s="8"/>
      <c r="E777" s="8"/>
    </row>
    <row r="778" spans="4:5">
      <c r="D778" s="8"/>
      <c r="E778" s="8"/>
    </row>
    <row r="779" spans="4:5">
      <c r="D779" s="8"/>
      <c r="E779" s="8"/>
    </row>
    <row r="780" spans="4:5">
      <c r="D780" s="8"/>
      <c r="E780" s="8"/>
    </row>
    <row r="781" spans="4:5">
      <c r="D781" s="8"/>
      <c r="E781" s="8"/>
    </row>
    <row r="782" spans="4:5">
      <c r="D782" s="8"/>
      <c r="E782" s="8"/>
    </row>
    <row r="783" spans="4:5">
      <c r="D783" s="8"/>
      <c r="E783" s="8"/>
    </row>
    <row r="784" spans="4:5">
      <c r="D784" s="8"/>
      <c r="E784" s="8"/>
    </row>
    <row r="785" spans="4:5">
      <c r="D785" s="8"/>
      <c r="E785" s="8"/>
    </row>
    <row r="786" spans="4:5">
      <c r="D786" s="8"/>
      <c r="E786" s="8"/>
    </row>
    <row r="787" spans="4:5">
      <c r="D787" s="8"/>
      <c r="E787" s="8"/>
    </row>
    <row r="788" spans="4:5">
      <c r="D788" s="8"/>
      <c r="E788" s="8"/>
    </row>
    <row r="789" spans="4:5">
      <c r="D789" s="8"/>
      <c r="E789" s="8"/>
    </row>
    <row r="790" spans="4:5">
      <c r="D790" s="8"/>
      <c r="E790" s="8"/>
    </row>
    <row r="791" spans="4:5">
      <c r="D791" s="8"/>
      <c r="E791" s="8"/>
    </row>
    <row r="792" spans="4:5">
      <c r="D792" s="8"/>
      <c r="E792" s="8"/>
    </row>
    <row r="793" spans="4:5">
      <c r="D793" s="8"/>
      <c r="E793" s="8"/>
    </row>
    <row r="794" spans="4:5">
      <c r="D794" s="8"/>
      <c r="E794" s="8"/>
    </row>
    <row r="795" spans="4:5">
      <c r="D795" s="8"/>
      <c r="E795" s="8"/>
    </row>
    <row r="796" spans="4:5">
      <c r="D796" s="8"/>
      <c r="E796" s="8"/>
    </row>
    <row r="797" spans="4:5">
      <c r="D797" s="8"/>
      <c r="E797" s="8"/>
    </row>
    <row r="798" spans="4:5">
      <c r="D798" s="8"/>
      <c r="E798" s="8"/>
    </row>
    <row r="799" spans="4:5">
      <c r="D799" s="8"/>
      <c r="E799" s="8"/>
    </row>
    <row r="800" spans="4:5">
      <c r="D800" s="8"/>
      <c r="E800" s="8"/>
    </row>
    <row r="801" spans="4:5">
      <c r="D801" s="8"/>
      <c r="E801" s="8"/>
    </row>
    <row r="802" spans="4:5">
      <c r="D802" s="8"/>
      <c r="E802" s="8"/>
    </row>
    <row r="803" spans="4:5">
      <c r="D803" s="8"/>
      <c r="E803" s="8"/>
    </row>
    <row r="804" spans="4:5">
      <c r="D804" s="8"/>
      <c r="E804" s="8"/>
    </row>
    <row r="805" spans="4:5">
      <c r="D805" s="8"/>
      <c r="E805" s="8"/>
    </row>
    <row r="806" spans="4:5">
      <c r="D806" s="8"/>
      <c r="E806" s="8"/>
    </row>
    <row r="807" spans="4:5">
      <c r="D807" s="8"/>
      <c r="E807" s="8"/>
    </row>
    <row r="808" spans="4:5">
      <c r="D808" s="8"/>
      <c r="E808" s="8"/>
    </row>
    <row r="809" spans="4:5">
      <c r="D809" s="8"/>
      <c r="E809" s="8"/>
    </row>
    <row r="810" spans="4:5">
      <c r="D810" s="8"/>
      <c r="E810" s="8"/>
    </row>
    <row r="811" spans="4:5">
      <c r="D811" s="8"/>
      <c r="E811" s="8"/>
    </row>
    <row r="812" spans="4:5">
      <c r="D812" s="8"/>
      <c r="E812" s="8"/>
    </row>
    <row r="813" spans="4:5">
      <c r="D813" s="8"/>
      <c r="E813" s="8"/>
    </row>
    <row r="814" spans="4:5">
      <c r="D814" s="8"/>
      <c r="E814" s="8"/>
    </row>
    <row r="815" spans="4:5">
      <c r="D815" s="8"/>
      <c r="E815" s="8"/>
    </row>
    <row r="816" spans="4:5">
      <c r="D816" s="8"/>
      <c r="E816" s="8"/>
    </row>
    <row r="817" spans="4:5">
      <c r="D817" s="8"/>
      <c r="E817" s="8"/>
    </row>
    <row r="818" spans="4:5">
      <c r="D818" s="8"/>
      <c r="E818" s="8"/>
    </row>
    <row r="819" spans="4:5">
      <c r="D819" s="8"/>
      <c r="E819" s="8"/>
    </row>
    <row r="820" spans="4:5">
      <c r="D820" s="8"/>
      <c r="E820" s="8"/>
    </row>
    <row r="821" spans="4:5">
      <c r="D821" s="8"/>
      <c r="E821" s="8"/>
    </row>
    <row r="822" spans="4:5">
      <c r="D822" s="8"/>
      <c r="E822" s="8"/>
    </row>
    <row r="823" spans="4:5">
      <c r="D823" s="8"/>
      <c r="E823" s="8"/>
    </row>
    <row r="824" spans="4:5">
      <c r="D824" s="8"/>
      <c r="E824" s="8"/>
    </row>
    <row r="825" spans="4:5">
      <c r="D825" s="8"/>
      <c r="E825" s="8"/>
    </row>
    <row r="826" spans="4:5">
      <c r="D826" s="8"/>
      <c r="E826" s="8"/>
    </row>
    <row r="827" spans="4:5">
      <c r="D827" s="8"/>
      <c r="E827" s="8"/>
    </row>
    <row r="828" spans="4:5">
      <c r="D828" s="8"/>
      <c r="E828" s="8"/>
    </row>
    <row r="829" spans="4:5">
      <c r="D829" s="8"/>
      <c r="E829" s="8"/>
    </row>
    <row r="830" spans="4:5">
      <c r="D830" s="8"/>
      <c r="E830" s="8"/>
    </row>
    <row r="831" spans="4:5">
      <c r="D831" s="8"/>
      <c r="E831" s="8"/>
    </row>
    <row r="832" spans="4:5">
      <c r="D832" s="8"/>
      <c r="E832" s="8"/>
    </row>
    <row r="833" spans="4:5">
      <c r="D833" s="8"/>
      <c r="E833" s="8"/>
    </row>
    <row r="834" spans="4:5">
      <c r="D834" s="8"/>
      <c r="E834" s="8"/>
    </row>
    <row r="835" spans="4:5">
      <c r="D835" s="8"/>
      <c r="E835" s="8"/>
    </row>
    <row r="836" spans="4:5">
      <c r="D836" s="8"/>
      <c r="E836" s="8"/>
    </row>
    <row r="837" spans="4:5">
      <c r="D837" s="8"/>
      <c r="E837" s="8"/>
    </row>
    <row r="838" spans="4:5">
      <c r="D838" s="8"/>
      <c r="E838" s="8"/>
    </row>
    <row r="839" spans="4:5">
      <c r="D839" s="8"/>
      <c r="E839" s="8"/>
    </row>
    <row r="840" spans="4:5">
      <c r="D840" s="8"/>
      <c r="E840" s="8"/>
    </row>
    <row r="841" spans="4:5">
      <c r="D841" s="8"/>
      <c r="E841" s="8"/>
    </row>
    <row r="842" spans="4:5">
      <c r="D842" s="8"/>
      <c r="E842" s="8"/>
    </row>
    <row r="843" spans="4:5">
      <c r="D843" s="8"/>
      <c r="E843" s="8"/>
    </row>
    <row r="844" spans="4:5">
      <c r="D844" s="8"/>
      <c r="E844" s="8"/>
    </row>
    <row r="845" spans="4:5">
      <c r="D845" s="8"/>
      <c r="E845" s="8"/>
    </row>
    <row r="846" spans="4:5">
      <c r="D846" s="8"/>
      <c r="E846" s="8"/>
    </row>
    <row r="847" spans="4:5">
      <c r="D847" s="8"/>
      <c r="E847" s="8"/>
    </row>
    <row r="848" spans="4:5">
      <c r="D848" s="8"/>
      <c r="E848" s="8"/>
    </row>
    <row r="849" spans="4:5">
      <c r="D849" s="8"/>
      <c r="E849" s="8"/>
    </row>
    <row r="850" spans="4:5">
      <c r="D850" s="8"/>
      <c r="E850" s="8"/>
    </row>
    <row r="851" spans="4:5">
      <c r="D851" s="8"/>
      <c r="E851" s="8"/>
    </row>
    <row r="852" spans="4:5">
      <c r="D852" s="8"/>
      <c r="E852" s="8"/>
    </row>
    <row r="853" spans="4:5">
      <c r="D853" s="8"/>
      <c r="E853" s="8"/>
    </row>
    <row r="854" spans="4:5">
      <c r="D854" s="8"/>
      <c r="E854" s="8"/>
    </row>
    <row r="855" spans="4:5">
      <c r="D855" s="8"/>
      <c r="E855" s="8"/>
    </row>
    <row r="856" spans="4:5">
      <c r="D856" s="8"/>
      <c r="E856" s="8"/>
    </row>
    <row r="857" spans="4:5">
      <c r="D857" s="8"/>
      <c r="E857" s="8"/>
    </row>
    <row r="858" spans="4:5">
      <c r="D858" s="8"/>
      <c r="E858" s="8"/>
    </row>
    <row r="859" spans="4:5">
      <c r="D859" s="8"/>
      <c r="E859" s="8"/>
    </row>
    <row r="860" spans="4:5">
      <c r="D860" s="8"/>
      <c r="E860" s="8"/>
    </row>
    <row r="861" spans="4:5">
      <c r="D861" s="8"/>
      <c r="E861" s="8"/>
    </row>
    <row r="862" spans="4:5">
      <c r="D862" s="8"/>
      <c r="E862" s="8"/>
    </row>
    <row r="863" spans="4:5">
      <c r="D863" s="8"/>
      <c r="E863" s="8"/>
    </row>
    <row r="864" spans="4:5">
      <c r="D864" s="8"/>
      <c r="E864" s="8"/>
    </row>
    <row r="865" spans="4:5">
      <c r="D865" s="8"/>
      <c r="E865" s="8"/>
    </row>
    <row r="866" spans="4:5">
      <c r="D866" s="8"/>
      <c r="E866" s="8"/>
    </row>
    <row r="867" spans="4:5">
      <c r="D867" s="8"/>
      <c r="E867" s="8"/>
    </row>
    <row r="868" spans="4:5">
      <c r="D868" s="8"/>
      <c r="E868" s="8"/>
    </row>
    <row r="869" spans="4:5">
      <c r="D869" s="8"/>
      <c r="E869" s="8"/>
    </row>
    <row r="870" spans="4:5">
      <c r="D870" s="8"/>
      <c r="E870" s="8"/>
    </row>
    <row r="871" spans="4:5">
      <c r="D871" s="8"/>
      <c r="E871" s="8"/>
    </row>
    <row r="872" spans="4:5">
      <c r="D872" s="8"/>
      <c r="E872" s="8"/>
    </row>
    <row r="873" spans="4:5">
      <c r="D873" s="8"/>
      <c r="E873" s="8"/>
    </row>
    <row r="874" spans="4:5">
      <c r="D874" s="8"/>
      <c r="E874" s="8"/>
    </row>
    <row r="875" spans="4:5">
      <c r="D875" s="8"/>
      <c r="E875" s="8"/>
    </row>
    <row r="876" spans="4:5">
      <c r="D876" s="8"/>
      <c r="E876" s="8"/>
    </row>
    <row r="877" spans="4:5">
      <c r="D877" s="8"/>
      <c r="E877" s="8"/>
    </row>
    <row r="878" spans="4:5">
      <c r="D878" s="8"/>
      <c r="E878" s="8"/>
    </row>
    <row r="879" spans="4:5">
      <c r="D879" s="8"/>
      <c r="E879" s="8"/>
    </row>
    <row r="880" spans="4:5">
      <c r="D880" s="8"/>
      <c r="E880" s="8"/>
    </row>
    <row r="881" spans="4:5">
      <c r="D881" s="8"/>
      <c r="E881" s="8"/>
    </row>
    <row r="882" spans="4:5">
      <c r="D882" s="8"/>
      <c r="E882" s="8"/>
    </row>
    <row r="883" spans="4:5">
      <c r="D883" s="8"/>
      <c r="E883" s="8"/>
    </row>
    <row r="884" spans="4:5">
      <c r="D884" s="8"/>
      <c r="E884" s="8"/>
    </row>
    <row r="885" spans="4:5">
      <c r="D885" s="8"/>
      <c r="E885" s="8"/>
    </row>
    <row r="886" spans="4:5">
      <c r="D886" s="8"/>
      <c r="E886" s="8"/>
    </row>
    <row r="887" spans="4:5">
      <c r="D887" s="8"/>
      <c r="E887" s="8"/>
    </row>
    <row r="888" spans="4:5">
      <c r="D888" s="8"/>
      <c r="E888" s="8"/>
    </row>
    <row r="889" spans="4:5">
      <c r="D889" s="8"/>
      <c r="E889" s="8"/>
    </row>
    <row r="890" spans="4:5">
      <c r="D890" s="8"/>
      <c r="E890" s="8"/>
    </row>
    <row r="891" spans="4:5">
      <c r="D891" s="8"/>
      <c r="E891" s="8"/>
    </row>
    <row r="892" spans="4:5">
      <c r="D892" s="8"/>
      <c r="E892" s="8"/>
    </row>
    <row r="893" spans="4:5">
      <c r="D893" s="8"/>
      <c r="E893" s="8"/>
    </row>
    <row r="894" spans="4:5">
      <c r="D894" s="8"/>
      <c r="E894" s="8"/>
    </row>
    <row r="895" spans="4:5">
      <c r="D895" s="8"/>
      <c r="E895" s="8"/>
    </row>
    <row r="896" spans="4:5">
      <c r="D896" s="8"/>
      <c r="E896" s="8"/>
    </row>
    <row r="897" spans="4:5">
      <c r="D897" s="8"/>
      <c r="E897" s="8"/>
    </row>
    <row r="898" spans="4:5">
      <c r="D898" s="8"/>
      <c r="E898" s="8"/>
    </row>
    <row r="899" spans="4:5">
      <c r="D899" s="8"/>
      <c r="E899" s="8"/>
    </row>
    <row r="900" spans="4:5">
      <c r="D900" s="8"/>
      <c r="E900" s="8"/>
    </row>
    <row r="901" spans="4:5">
      <c r="D901" s="8"/>
      <c r="E901" s="8"/>
    </row>
    <row r="902" spans="4:5">
      <c r="D902" s="8"/>
      <c r="E902" s="8"/>
    </row>
    <row r="903" spans="4:5">
      <c r="D903" s="8"/>
      <c r="E903" s="8"/>
    </row>
    <row r="904" spans="4:5">
      <c r="D904" s="8"/>
      <c r="E904" s="8"/>
    </row>
    <row r="905" spans="4:5">
      <c r="D905" s="8"/>
      <c r="E905" s="8"/>
    </row>
    <row r="906" spans="4:5">
      <c r="D906" s="8"/>
      <c r="E906" s="8"/>
    </row>
    <row r="907" spans="4:5">
      <c r="D907" s="8"/>
      <c r="E907" s="8"/>
    </row>
    <row r="908" spans="4:5">
      <c r="D908" s="8"/>
      <c r="E908" s="8"/>
    </row>
    <row r="909" spans="4:5">
      <c r="D909" s="8"/>
      <c r="E909" s="8"/>
    </row>
    <row r="910" spans="4:5">
      <c r="D910" s="8"/>
      <c r="E910" s="8"/>
    </row>
    <row r="911" spans="4:5">
      <c r="D911" s="8"/>
      <c r="E911" s="8"/>
    </row>
    <row r="912" spans="4:5">
      <c r="D912" s="8"/>
      <c r="E912" s="8"/>
    </row>
    <row r="913" spans="4:5">
      <c r="D913" s="8"/>
      <c r="E913" s="8"/>
    </row>
    <row r="914" spans="4:5">
      <c r="D914" s="8"/>
      <c r="E914" s="8"/>
    </row>
    <row r="915" spans="4:5">
      <c r="D915" s="8"/>
      <c r="E915" s="8"/>
    </row>
    <row r="916" spans="4:5">
      <c r="D916" s="8"/>
      <c r="E916" s="8"/>
    </row>
    <row r="917" spans="4:5">
      <c r="D917" s="8"/>
      <c r="E917" s="8"/>
    </row>
    <row r="918" spans="4:5">
      <c r="D918" s="8"/>
      <c r="E918" s="8"/>
    </row>
    <row r="919" spans="4:5">
      <c r="D919" s="8"/>
      <c r="E919" s="8"/>
    </row>
    <row r="920" spans="4:5">
      <c r="D920" s="8"/>
      <c r="E920" s="8"/>
    </row>
    <row r="921" spans="4:5">
      <c r="D921" s="8"/>
      <c r="E921" s="8"/>
    </row>
    <row r="922" spans="4:5">
      <c r="D922" s="8"/>
      <c r="E922" s="8"/>
    </row>
    <row r="923" spans="4:5">
      <c r="D923" s="8"/>
      <c r="E923" s="8"/>
    </row>
    <row r="924" spans="4:5">
      <c r="D924" s="8"/>
      <c r="E924" s="8"/>
    </row>
    <row r="925" spans="4:5">
      <c r="D925" s="8"/>
      <c r="E925" s="8"/>
    </row>
    <row r="926" spans="4:5">
      <c r="D926" s="8"/>
      <c r="E926" s="8"/>
    </row>
    <row r="927" spans="4:5">
      <c r="D927" s="8"/>
      <c r="E927" s="8"/>
    </row>
    <row r="928" spans="4:5">
      <c r="D928" s="8"/>
      <c r="E928" s="8"/>
    </row>
    <row r="929" spans="4:5">
      <c r="D929" s="8"/>
      <c r="E929" s="8"/>
    </row>
    <row r="930" spans="4:5">
      <c r="D930" s="8"/>
      <c r="E930" s="8"/>
    </row>
    <row r="931" spans="4:5">
      <c r="D931" s="8"/>
      <c r="E931" s="8"/>
    </row>
    <row r="932" spans="4:5">
      <c r="D932" s="8"/>
      <c r="E932" s="8"/>
    </row>
    <row r="933" spans="4:5">
      <c r="D933" s="8"/>
      <c r="E933" s="8"/>
    </row>
    <row r="934" spans="4:5">
      <c r="D934" s="8"/>
      <c r="E934" s="8"/>
    </row>
    <row r="935" spans="4:5">
      <c r="D935" s="8"/>
      <c r="E935" s="8"/>
    </row>
    <row r="936" spans="4:5">
      <c r="D936" s="8"/>
      <c r="E936" s="8"/>
    </row>
    <row r="937" spans="4:5">
      <c r="D937" s="8"/>
      <c r="E937" s="8"/>
    </row>
    <row r="938" spans="4:5">
      <c r="D938" s="8"/>
      <c r="E938" s="8"/>
    </row>
    <row r="939" spans="4:5">
      <c r="D939" s="8"/>
      <c r="E939" s="8"/>
    </row>
    <row r="940" spans="4:5">
      <c r="D940" s="8"/>
      <c r="E940" s="8"/>
    </row>
    <row r="941" spans="4:5">
      <c r="D941" s="8"/>
      <c r="E941" s="8"/>
    </row>
    <row r="942" spans="4:5">
      <c r="D942" s="8"/>
      <c r="E942" s="8"/>
    </row>
    <row r="943" spans="4:5">
      <c r="D943" s="8"/>
      <c r="E943" s="8"/>
    </row>
    <row r="944" spans="4:5">
      <c r="D944" s="8"/>
      <c r="E944" s="8"/>
    </row>
    <row r="945" spans="4:5">
      <c r="D945" s="8"/>
      <c r="E945" s="8"/>
    </row>
    <row r="946" spans="4:5">
      <c r="D946" s="8"/>
      <c r="E946" s="8"/>
    </row>
    <row r="947" spans="4:5">
      <c r="D947" s="8"/>
      <c r="E947" s="8"/>
    </row>
    <row r="948" spans="4:5">
      <c r="D948" s="8"/>
      <c r="E948" s="8"/>
    </row>
    <row r="949" spans="4:5">
      <c r="D949" s="8"/>
      <c r="E949" s="8"/>
    </row>
    <row r="950" spans="4:5">
      <c r="D950" s="8"/>
      <c r="E950" s="8"/>
    </row>
    <row r="951" spans="4:5">
      <c r="D951" s="8"/>
      <c r="E951" s="8"/>
    </row>
    <row r="952" spans="4:5">
      <c r="D952" s="8"/>
      <c r="E952" s="8"/>
    </row>
    <row r="953" spans="4:5">
      <c r="D953" s="8"/>
      <c r="E953" s="8"/>
    </row>
    <row r="954" spans="4:5">
      <c r="D954" s="8"/>
      <c r="E954" s="8"/>
    </row>
    <row r="955" spans="4:5">
      <c r="D955" s="8"/>
      <c r="E955" s="8"/>
    </row>
    <row r="956" spans="4:5">
      <c r="D956" s="8"/>
      <c r="E956" s="8"/>
    </row>
    <row r="957" spans="4:5">
      <c r="D957" s="8"/>
      <c r="E957" s="8"/>
    </row>
    <row r="958" spans="4:5">
      <c r="D958" s="8"/>
      <c r="E958" s="8"/>
    </row>
    <row r="959" spans="4:5">
      <c r="D959" s="8"/>
      <c r="E959" s="8"/>
    </row>
    <row r="960" spans="4:5">
      <c r="D960" s="8"/>
      <c r="E960" s="8"/>
    </row>
    <row r="961" spans="4:5">
      <c r="D961" s="8"/>
      <c r="E961" s="8"/>
    </row>
    <row r="962" spans="4:5">
      <c r="D962" s="8"/>
      <c r="E962" s="8"/>
    </row>
    <row r="963" spans="4:5">
      <c r="D963" s="8"/>
      <c r="E963" s="8"/>
    </row>
    <row r="964" spans="4:5">
      <c r="D964" s="8"/>
      <c r="E964" s="8"/>
    </row>
    <row r="965" spans="4:5">
      <c r="D965" s="8"/>
      <c r="E965" s="8"/>
    </row>
    <row r="966" spans="4:5">
      <c r="D966" s="8"/>
      <c r="E966" s="8"/>
    </row>
    <row r="967" spans="4:5">
      <c r="D967" s="8"/>
      <c r="E967" s="8"/>
    </row>
    <row r="968" spans="4:5">
      <c r="D968" s="8"/>
      <c r="E968" s="8"/>
    </row>
    <row r="969" spans="4:5">
      <c r="D969" s="8"/>
      <c r="E969" s="8"/>
    </row>
    <row r="970" spans="4:5">
      <c r="D970" s="8"/>
      <c r="E970" s="8"/>
    </row>
    <row r="971" spans="4:5">
      <c r="D971" s="8"/>
      <c r="E971" s="8"/>
    </row>
    <row r="972" spans="4:5">
      <c r="D972" s="8"/>
      <c r="E972" s="8"/>
    </row>
    <row r="973" spans="4:5">
      <c r="D973" s="8"/>
      <c r="E973" s="8"/>
    </row>
    <row r="974" spans="4:5">
      <c r="D974" s="8"/>
      <c r="E974" s="8"/>
    </row>
    <row r="975" spans="4:5">
      <c r="D975" s="8"/>
      <c r="E975" s="8"/>
    </row>
    <row r="976" spans="4:5">
      <c r="D976" s="8"/>
      <c r="E976" s="8"/>
    </row>
    <row r="977" spans="4:5">
      <c r="D977" s="8"/>
      <c r="E977" s="8"/>
    </row>
    <row r="978" spans="4:5">
      <c r="D978" s="8"/>
      <c r="E978" s="8"/>
    </row>
    <row r="979" spans="4:5">
      <c r="D979" s="8"/>
      <c r="E979" s="8"/>
    </row>
    <row r="980" spans="4:5">
      <c r="D980" s="8"/>
      <c r="E980" s="8"/>
    </row>
    <row r="981" spans="4:5">
      <c r="D981" s="8"/>
      <c r="E981" s="8"/>
    </row>
    <row r="982" spans="4:5">
      <c r="D982" s="8"/>
      <c r="E982" s="8"/>
    </row>
    <row r="983" spans="4:5">
      <c r="D983" s="8"/>
      <c r="E983" s="8"/>
    </row>
    <row r="984" spans="4:5">
      <c r="D984" s="8"/>
      <c r="E984" s="8"/>
    </row>
    <row r="985" spans="4:5">
      <c r="D985" s="8"/>
      <c r="E985" s="8"/>
    </row>
    <row r="986" spans="4:5">
      <c r="D986" s="8"/>
      <c r="E986" s="8"/>
    </row>
    <row r="987" spans="4:5">
      <c r="D987" s="8"/>
      <c r="E987" s="8"/>
    </row>
    <row r="988" spans="4:5">
      <c r="D988" s="8"/>
      <c r="E988" s="8"/>
    </row>
    <row r="989" spans="4:5">
      <c r="D989" s="8"/>
      <c r="E989" s="8"/>
    </row>
    <row r="990" spans="4:5">
      <c r="D990" s="8"/>
      <c r="E990" s="8"/>
    </row>
    <row r="991" spans="4:5">
      <c r="D991" s="8"/>
      <c r="E991" s="8"/>
    </row>
    <row r="992" spans="4:5">
      <c r="D992" s="8"/>
      <c r="E992" s="8"/>
    </row>
    <row r="993" spans="4:5">
      <c r="D993" s="8"/>
      <c r="E993" s="8"/>
    </row>
    <row r="994" spans="4:5">
      <c r="D994" s="8"/>
      <c r="E994" s="8"/>
    </row>
    <row r="995" spans="4:5">
      <c r="D995" s="8"/>
      <c r="E995" s="8"/>
    </row>
    <row r="996" spans="4:5">
      <c r="D996" s="8"/>
      <c r="E996" s="8"/>
    </row>
    <row r="997" spans="4:5">
      <c r="D997" s="8"/>
      <c r="E997" s="8"/>
    </row>
    <row r="998" spans="4:5">
      <c r="D998" s="8"/>
      <c r="E998" s="8"/>
    </row>
    <row r="999" spans="4:5">
      <c r="D999" s="8"/>
      <c r="E999" s="8"/>
    </row>
    <row r="1000" spans="4:5">
      <c r="D1000" s="8"/>
      <c r="E1000" s="8"/>
    </row>
    <row r="1001" spans="4:5">
      <c r="D1001" s="8"/>
      <c r="E1001" s="8"/>
    </row>
    <row r="1002" spans="4:5">
      <c r="D1002" s="8"/>
      <c r="E1002" s="8"/>
    </row>
    <row r="1003" spans="4:5">
      <c r="D1003" s="8"/>
      <c r="E1003" s="8"/>
    </row>
    <row r="1004" spans="4:5">
      <c r="D1004" s="8"/>
      <c r="E1004" s="8"/>
    </row>
    <row r="1005" spans="4:5">
      <c r="D1005" s="8"/>
      <c r="E1005" s="8"/>
    </row>
    <row r="1006" spans="4:5">
      <c r="D1006" s="8"/>
      <c r="E1006" s="8"/>
    </row>
    <row r="1007" spans="4:5">
      <c r="D1007" s="8"/>
      <c r="E1007" s="8"/>
    </row>
    <row r="1008" spans="4:5">
      <c r="D1008" s="8"/>
      <c r="E1008" s="8"/>
    </row>
    <row r="1009" spans="4:5">
      <c r="D1009" s="8"/>
      <c r="E1009" s="8"/>
    </row>
    <row r="1010" spans="4:5">
      <c r="D1010" s="8"/>
      <c r="E1010" s="8"/>
    </row>
    <row r="1011" spans="4:5">
      <c r="D1011" s="8"/>
      <c r="E1011" s="8"/>
    </row>
    <row r="1012" spans="4:5">
      <c r="D1012" s="8"/>
      <c r="E1012" s="8"/>
    </row>
    <row r="1013" spans="4:5">
      <c r="D1013" s="8"/>
      <c r="E1013" s="8"/>
    </row>
    <row r="1014" spans="4:5">
      <c r="D1014" s="8"/>
      <c r="E1014" s="8"/>
    </row>
    <row r="1015" spans="4:5">
      <c r="D1015" s="8"/>
      <c r="E1015" s="8"/>
    </row>
    <row r="1016" spans="4:5">
      <c r="D1016" s="8"/>
      <c r="E1016" s="8"/>
    </row>
    <row r="1017" spans="4:5">
      <c r="D1017" s="8"/>
      <c r="E1017" s="8"/>
    </row>
    <row r="1018" spans="4:5">
      <c r="D1018" s="8"/>
      <c r="E1018" s="8"/>
    </row>
    <row r="1019" spans="4:5">
      <c r="D1019" s="8"/>
      <c r="E1019" s="8"/>
    </row>
    <row r="1020" spans="4:5">
      <c r="D1020" s="8"/>
      <c r="E1020" s="8"/>
    </row>
    <row r="1021" spans="4:5">
      <c r="D1021" s="8"/>
      <c r="E1021" s="8"/>
    </row>
    <row r="1022" spans="4:5">
      <c r="D1022" s="8"/>
      <c r="E1022" s="8"/>
    </row>
    <row r="1023" spans="4:5">
      <c r="D1023" s="8"/>
      <c r="E1023" s="8"/>
    </row>
    <row r="1024" spans="4:5">
      <c r="D1024" s="8"/>
      <c r="E1024" s="8"/>
    </row>
    <row r="1025" spans="4:5">
      <c r="D1025" s="8"/>
      <c r="E1025" s="8"/>
    </row>
    <row r="1026" spans="4:5">
      <c r="D1026" s="8"/>
      <c r="E1026" s="8"/>
    </row>
    <row r="1027" spans="4:5">
      <c r="D1027" s="8"/>
      <c r="E1027" s="8"/>
    </row>
    <row r="1028" spans="4:5">
      <c r="D1028" s="8"/>
      <c r="E1028" s="8"/>
    </row>
    <row r="1029" spans="4:5">
      <c r="D1029" s="8"/>
      <c r="E1029" s="8"/>
    </row>
    <row r="1030" spans="4:5">
      <c r="D1030" s="8"/>
      <c r="E1030" s="8"/>
    </row>
    <row r="1031" spans="4:5">
      <c r="D1031" s="8"/>
      <c r="E1031" s="8"/>
    </row>
    <row r="1032" spans="4:5">
      <c r="D1032" s="8"/>
      <c r="E1032" s="8"/>
    </row>
    <row r="1033" spans="4:5">
      <c r="D1033" s="8"/>
      <c r="E1033" s="8"/>
    </row>
    <row r="1034" spans="4:5">
      <c r="D1034" s="8"/>
      <c r="E1034" s="8"/>
    </row>
    <row r="1035" spans="4:5">
      <c r="D1035" s="8"/>
      <c r="E1035" s="8"/>
    </row>
    <row r="1036" spans="4:5">
      <c r="D1036" s="8"/>
      <c r="E1036" s="8"/>
    </row>
    <row r="1037" spans="4:5">
      <c r="D1037" s="8"/>
      <c r="E1037" s="8"/>
    </row>
    <row r="1038" spans="4:5">
      <c r="D1038" s="8"/>
      <c r="E1038" s="8"/>
    </row>
    <row r="1039" spans="4:5">
      <c r="D1039" s="8"/>
      <c r="E1039" s="8"/>
    </row>
    <row r="1040" spans="4:5">
      <c r="D1040" s="8"/>
      <c r="E1040" s="8"/>
    </row>
    <row r="1041" spans="4:5">
      <c r="D1041" s="8"/>
      <c r="E1041" s="8"/>
    </row>
    <row r="1042" spans="4:5">
      <c r="D1042" s="8"/>
      <c r="E1042" s="8"/>
    </row>
    <row r="1043" spans="4:5">
      <c r="D1043" s="8"/>
      <c r="E1043" s="8"/>
    </row>
    <row r="1044" spans="4:5">
      <c r="D1044" s="8"/>
      <c r="E1044" s="8"/>
    </row>
    <row r="1045" spans="4:5">
      <c r="D1045" s="8"/>
      <c r="E1045" s="8"/>
    </row>
    <row r="1046" spans="4:5">
      <c r="D1046" s="8"/>
      <c r="E1046" s="8"/>
    </row>
    <row r="1047" spans="4:5">
      <c r="D1047" s="8"/>
      <c r="E1047" s="8"/>
    </row>
    <row r="1048" spans="4:5">
      <c r="D1048" s="8"/>
      <c r="E1048" s="8"/>
    </row>
    <row r="1049" spans="4:5">
      <c r="D1049" s="8"/>
      <c r="E1049" s="8"/>
    </row>
    <row r="1050" spans="4:5">
      <c r="D1050" s="8"/>
      <c r="E1050" s="8"/>
    </row>
    <row r="1051" spans="4:5">
      <c r="D1051" s="8"/>
      <c r="E1051" s="8"/>
    </row>
    <row r="1052" spans="4:5">
      <c r="D1052" s="8"/>
      <c r="E1052" s="8"/>
    </row>
    <row r="1053" spans="4:5">
      <c r="D1053" s="8"/>
      <c r="E1053" s="8"/>
    </row>
    <row r="1054" spans="4:5">
      <c r="D1054" s="8"/>
      <c r="E1054" s="8"/>
    </row>
    <row r="1055" spans="4:5">
      <c r="D1055" s="8"/>
      <c r="E1055" s="8"/>
    </row>
    <row r="1056" spans="4:5">
      <c r="D1056" s="8"/>
      <c r="E1056" s="8"/>
    </row>
    <row r="1057" spans="4:5">
      <c r="D1057" s="8"/>
      <c r="E1057" s="8"/>
    </row>
    <row r="1058" spans="4:5">
      <c r="D1058" s="8"/>
      <c r="E1058" s="8"/>
    </row>
    <row r="1059" spans="4:5">
      <c r="D1059" s="8"/>
      <c r="E1059" s="8"/>
    </row>
    <row r="1060" spans="4:5">
      <c r="D1060" s="8"/>
      <c r="E1060" s="8"/>
    </row>
    <row r="1061" spans="4:5">
      <c r="D1061" s="8"/>
      <c r="E1061" s="8"/>
    </row>
    <row r="1062" spans="4:5">
      <c r="D1062" s="8"/>
      <c r="E1062" s="8"/>
    </row>
    <row r="1063" spans="4:5">
      <c r="D1063" s="8"/>
      <c r="E1063" s="8"/>
    </row>
    <row r="1064" spans="4:5">
      <c r="D1064" s="8"/>
      <c r="E1064" s="8"/>
    </row>
    <row r="1065" spans="4:5">
      <c r="D1065" s="8"/>
      <c r="E1065" s="8"/>
    </row>
    <row r="1066" spans="4:5">
      <c r="D1066" s="8"/>
      <c r="E1066" s="8"/>
    </row>
    <row r="1067" spans="4:5">
      <c r="D1067" s="8"/>
      <c r="E1067" s="8"/>
    </row>
    <row r="1068" spans="4:5">
      <c r="D1068" s="8"/>
      <c r="E1068" s="8"/>
    </row>
    <row r="1069" spans="4:5">
      <c r="D1069" s="8"/>
      <c r="E1069" s="8"/>
    </row>
    <row r="1070" spans="4:5">
      <c r="D1070" s="8"/>
      <c r="E1070" s="8"/>
    </row>
    <row r="1071" spans="4:5">
      <c r="D1071" s="8"/>
      <c r="E1071" s="8"/>
    </row>
    <row r="1072" spans="4:5">
      <c r="D1072" s="8"/>
      <c r="E1072" s="8"/>
    </row>
    <row r="1073" spans="4:5">
      <c r="D1073" s="8"/>
      <c r="E1073" s="8"/>
    </row>
    <row r="1074" spans="4:5">
      <c r="D1074" s="8"/>
      <c r="E1074" s="8"/>
    </row>
    <row r="1075" spans="4:5">
      <c r="D1075" s="8"/>
      <c r="E1075" s="8"/>
    </row>
    <row r="1076" spans="4:5">
      <c r="D1076" s="8"/>
      <c r="E1076" s="8"/>
    </row>
    <row r="1077" spans="4:5">
      <c r="D1077" s="8"/>
      <c r="E1077" s="8"/>
    </row>
    <row r="1078" spans="4:5">
      <c r="D1078" s="8"/>
      <c r="E1078" s="8"/>
    </row>
    <row r="1079" spans="4:5">
      <c r="D1079" s="8"/>
      <c r="E1079" s="8"/>
    </row>
    <row r="1080" spans="4:5">
      <c r="D1080" s="8"/>
      <c r="E1080" s="8"/>
    </row>
    <row r="1081" spans="4:5">
      <c r="D1081" s="8"/>
      <c r="E1081" s="8"/>
    </row>
    <row r="1082" spans="4:5">
      <c r="D1082" s="8"/>
      <c r="E1082" s="8"/>
    </row>
    <row r="1083" spans="4:5">
      <c r="D1083" s="8"/>
      <c r="E1083" s="8"/>
    </row>
    <row r="1084" spans="4:5">
      <c r="D1084" s="8"/>
      <c r="E1084" s="8"/>
    </row>
    <row r="1085" spans="4:5">
      <c r="D1085" s="8"/>
      <c r="E1085" s="8"/>
    </row>
    <row r="1086" spans="4:5">
      <c r="D1086" s="8"/>
      <c r="E1086" s="8"/>
    </row>
    <row r="1087" spans="4:5">
      <c r="D1087" s="8"/>
      <c r="E1087" s="8"/>
    </row>
    <row r="1088" spans="4:5">
      <c r="D1088" s="8"/>
      <c r="E1088" s="8"/>
    </row>
    <row r="1089" spans="4:5">
      <c r="D1089" s="8"/>
      <c r="E1089" s="8"/>
    </row>
    <row r="1090" spans="4:5">
      <c r="D1090" s="8"/>
      <c r="E1090" s="8"/>
    </row>
    <row r="1091" spans="4:5">
      <c r="D1091" s="8"/>
      <c r="E1091" s="8"/>
    </row>
    <row r="1092" spans="4:5">
      <c r="D1092" s="8"/>
      <c r="E1092" s="8"/>
    </row>
    <row r="1093" spans="4:5">
      <c r="D1093" s="8"/>
      <c r="E1093" s="8"/>
    </row>
    <row r="1094" spans="4:5">
      <c r="D1094" s="8"/>
      <c r="E1094" s="8"/>
    </row>
    <row r="1095" spans="4:5">
      <c r="D1095" s="8"/>
      <c r="E1095" s="8"/>
    </row>
    <row r="1096" spans="4:5">
      <c r="D1096" s="8"/>
      <c r="E1096" s="8"/>
    </row>
    <row r="1097" spans="4:5">
      <c r="D1097" s="8"/>
      <c r="E1097" s="8"/>
    </row>
    <row r="1098" spans="4:5">
      <c r="D1098" s="8"/>
      <c r="E1098" s="8"/>
    </row>
    <row r="1099" spans="4:5">
      <c r="D1099" s="8"/>
      <c r="E1099" s="8"/>
    </row>
    <row r="1100" spans="4:5">
      <c r="D1100" s="8"/>
      <c r="E1100" s="8"/>
    </row>
    <row r="1101" spans="4:5">
      <c r="D1101" s="8"/>
      <c r="E1101" s="8"/>
    </row>
    <row r="1102" spans="4:5">
      <c r="D1102" s="8"/>
      <c r="E1102" s="8"/>
    </row>
    <row r="1103" spans="4:5">
      <c r="D1103" s="8"/>
      <c r="E1103" s="8"/>
    </row>
    <row r="1104" spans="4:5">
      <c r="D1104" s="8"/>
      <c r="E1104" s="8"/>
    </row>
    <row r="1105" spans="4:5">
      <c r="D1105" s="8"/>
      <c r="E1105" s="8"/>
    </row>
    <row r="1106" spans="4:5">
      <c r="D1106" s="8"/>
      <c r="E1106" s="8"/>
    </row>
    <row r="1107" spans="4:5">
      <c r="D1107" s="8"/>
      <c r="E1107" s="8"/>
    </row>
    <row r="1108" spans="4:5">
      <c r="D1108" s="8"/>
      <c r="E1108" s="8"/>
    </row>
    <row r="1109" spans="4:5">
      <c r="D1109" s="8"/>
      <c r="E1109" s="8"/>
    </row>
    <row r="1110" spans="4:5">
      <c r="D1110" s="8"/>
      <c r="E1110" s="8"/>
    </row>
    <row r="1111" spans="4:5">
      <c r="D1111" s="8"/>
      <c r="E1111" s="8"/>
    </row>
    <row r="1112" spans="4:5">
      <c r="D1112" s="8"/>
      <c r="E1112" s="8"/>
    </row>
    <row r="1113" spans="4:5">
      <c r="D1113" s="8"/>
      <c r="E1113" s="8"/>
    </row>
    <row r="1114" spans="4:5">
      <c r="D1114" s="8"/>
      <c r="E1114" s="8"/>
    </row>
    <row r="1115" spans="4:5">
      <c r="D1115" s="8"/>
      <c r="E1115" s="8"/>
    </row>
    <row r="1116" spans="4:5">
      <c r="D1116" s="8"/>
      <c r="E1116" s="8"/>
    </row>
    <row r="1117" spans="4:5">
      <c r="D1117" s="8"/>
      <c r="E1117" s="8"/>
    </row>
    <row r="1118" spans="4:5">
      <c r="D1118" s="8"/>
      <c r="E1118" s="8"/>
    </row>
    <row r="1119" spans="4:5">
      <c r="D1119" s="8"/>
      <c r="E1119" s="8"/>
    </row>
    <row r="1120" spans="4:5">
      <c r="D1120" s="8"/>
      <c r="E1120" s="8"/>
    </row>
    <row r="1121" spans="4:5">
      <c r="D1121" s="8"/>
      <c r="E1121" s="8"/>
    </row>
    <row r="1122" spans="4:5">
      <c r="D1122" s="8"/>
      <c r="E1122" s="8"/>
    </row>
    <row r="1123" spans="4:5">
      <c r="D1123" s="8"/>
      <c r="E1123" s="8"/>
    </row>
    <row r="1124" spans="4:5">
      <c r="D1124" s="8"/>
      <c r="E1124" s="8"/>
    </row>
    <row r="1125" spans="4:5">
      <c r="D1125" s="8"/>
      <c r="E1125" s="8"/>
    </row>
    <row r="1126" spans="4:5">
      <c r="D1126" s="8"/>
      <c r="E1126" s="8"/>
    </row>
    <row r="1127" spans="4:5">
      <c r="D1127" s="8"/>
      <c r="E1127" s="8"/>
    </row>
    <row r="1128" spans="4:5">
      <c r="D1128" s="8"/>
      <c r="E1128" s="8"/>
    </row>
    <row r="1129" spans="4:5">
      <c r="D1129" s="8"/>
      <c r="E1129" s="8"/>
    </row>
    <row r="1130" spans="4:5">
      <c r="D1130" s="8"/>
      <c r="E1130" s="8"/>
    </row>
    <row r="1131" spans="4:5">
      <c r="D1131" s="8"/>
      <c r="E1131" s="8"/>
    </row>
    <row r="1132" spans="4:5">
      <c r="D1132" s="8"/>
      <c r="E1132" s="8"/>
    </row>
    <row r="1133" spans="4:5">
      <c r="D1133" s="8"/>
      <c r="E1133" s="8"/>
    </row>
    <row r="1134" spans="4:5">
      <c r="D1134" s="8"/>
      <c r="E1134" s="8"/>
    </row>
    <row r="1135" spans="4:5">
      <c r="D1135" s="8"/>
      <c r="E1135" s="8"/>
    </row>
    <row r="1136" spans="4:5">
      <c r="D1136" s="8"/>
      <c r="E1136" s="8"/>
    </row>
    <row r="1137" spans="4:5">
      <c r="D1137" s="8"/>
      <c r="E1137" s="8"/>
    </row>
    <row r="1138" spans="4:5">
      <c r="D1138" s="8"/>
      <c r="E1138" s="8"/>
    </row>
    <row r="1139" spans="4:5">
      <c r="D1139" s="8"/>
      <c r="E1139" s="8"/>
    </row>
    <row r="1140" spans="4:5">
      <c r="D1140" s="8"/>
      <c r="E1140" s="8"/>
    </row>
    <row r="1141" spans="4:5">
      <c r="D1141" s="8"/>
      <c r="E1141" s="8"/>
    </row>
    <row r="1142" spans="4:5">
      <c r="D1142" s="8"/>
      <c r="E1142" s="8"/>
    </row>
    <row r="1143" spans="4:5">
      <c r="D1143" s="8"/>
      <c r="E1143" s="8"/>
    </row>
    <row r="1144" spans="4:5">
      <c r="D1144" s="8"/>
      <c r="E1144" s="8"/>
    </row>
    <row r="1145" spans="4:5">
      <c r="D1145" s="8"/>
      <c r="E1145" s="8"/>
    </row>
    <row r="1146" spans="4:5">
      <c r="D1146" s="8"/>
      <c r="E1146" s="8"/>
    </row>
    <row r="1147" spans="4:5">
      <c r="D1147" s="8"/>
      <c r="E1147" s="8"/>
    </row>
    <row r="1148" spans="4:5">
      <c r="D1148" s="8"/>
      <c r="E1148" s="8"/>
    </row>
    <row r="1149" spans="4:5">
      <c r="D1149" s="8"/>
      <c r="E1149" s="8"/>
    </row>
    <row r="1150" spans="4:5">
      <c r="D1150" s="8"/>
      <c r="E1150" s="8"/>
    </row>
    <row r="1151" spans="4:5">
      <c r="D1151" s="8"/>
      <c r="E1151" s="8"/>
    </row>
    <row r="1152" spans="4:5">
      <c r="D1152" s="8"/>
      <c r="E1152" s="8"/>
    </row>
    <row r="1153" spans="4:5">
      <c r="D1153" s="8"/>
      <c r="E1153" s="8"/>
    </row>
    <row r="1154" spans="4:5">
      <c r="D1154" s="8"/>
      <c r="E1154" s="8"/>
    </row>
    <row r="1155" spans="4:5">
      <c r="D1155" s="8"/>
      <c r="E1155" s="8"/>
    </row>
    <row r="1156" spans="4:5">
      <c r="D1156" s="8"/>
      <c r="E1156" s="8"/>
    </row>
    <row r="1157" spans="4:5">
      <c r="D1157" s="8"/>
      <c r="E1157" s="8"/>
    </row>
    <row r="1158" spans="4:5">
      <c r="D1158" s="8"/>
      <c r="E1158" s="8"/>
    </row>
    <row r="1159" spans="4:5">
      <c r="D1159" s="8"/>
      <c r="E1159" s="8"/>
    </row>
    <row r="1160" spans="4:5">
      <c r="D1160" s="8"/>
      <c r="E1160" s="8"/>
    </row>
    <row r="1161" spans="4:5">
      <c r="D1161" s="8"/>
      <c r="E1161" s="8"/>
    </row>
    <row r="1162" spans="4:5">
      <c r="D1162" s="8"/>
      <c r="E1162" s="8"/>
    </row>
    <row r="1163" spans="4:5">
      <c r="D1163" s="8"/>
      <c r="E1163" s="8"/>
    </row>
    <row r="1164" spans="4:5">
      <c r="D1164" s="8"/>
      <c r="E1164" s="8"/>
    </row>
    <row r="1165" spans="4:5">
      <c r="D1165" s="8"/>
      <c r="E1165" s="8"/>
    </row>
    <row r="1166" spans="4:5">
      <c r="D1166" s="8"/>
      <c r="E1166" s="8"/>
    </row>
    <row r="1167" spans="4:5">
      <c r="D1167" s="8"/>
      <c r="E1167" s="8"/>
    </row>
    <row r="1168" spans="4:5">
      <c r="D1168" s="8"/>
      <c r="E1168" s="8"/>
    </row>
    <row r="1169" spans="4:5">
      <c r="D1169" s="8"/>
      <c r="E1169" s="8"/>
    </row>
    <row r="1170" spans="4:5">
      <c r="D1170" s="8"/>
      <c r="E1170" s="8"/>
    </row>
    <row r="1171" spans="4:5">
      <c r="D1171" s="8"/>
      <c r="E1171" s="8"/>
    </row>
    <row r="1172" spans="4:5">
      <c r="D1172" s="8"/>
      <c r="E1172" s="8"/>
    </row>
    <row r="1173" spans="4:5">
      <c r="D1173" s="8"/>
      <c r="E1173" s="8"/>
    </row>
    <row r="1174" spans="4:5">
      <c r="D1174" s="8"/>
      <c r="E1174" s="8"/>
    </row>
    <row r="1175" spans="4:5">
      <c r="D1175" s="8"/>
      <c r="E1175" s="8"/>
    </row>
    <row r="1176" spans="4:5">
      <c r="D1176" s="8"/>
      <c r="E1176" s="8"/>
    </row>
    <row r="1177" spans="4:5">
      <c r="D1177" s="8"/>
      <c r="E1177" s="8"/>
    </row>
    <row r="1178" spans="4:5">
      <c r="D1178" s="8"/>
      <c r="E1178" s="8"/>
    </row>
    <row r="1179" spans="4:5">
      <c r="D1179" s="8"/>
      <c r="E1179" s="8"/>
    </row>
    <row r="1180" spans="4:5">
      <c r="D1180" s="8"/>
      <c r="E1180" s="8"/>
    </row>
    <row r="1181" spans="4:5">
      <c r="D1181" s="8"/>
      <c r="E1181" s="8"/>
    </row>
    <row r="1182" spans="4:5">
      <c r="D1182" s="8"/>
      <c r="E1182" s="8"/>
    </row>
    <row r="1183" spans="4:5">
      <c r="D1183" s="8"/>
      <c r="E1183" s="8"/>
    </row>
    <row r="1184" spans="4:5">
      <c r="D1184" s="8"/>
      <c r="E1184" s="8"/>
    </row>
    <row r="1185" spans="4:5">
      <c r="D1185" s="8"/>
      <c r="E1185" s="8"/>
    </row>
    <row r="1186" spans="4:5">
      <c r="D1186" s="8"/>
      <c r="E1186" s="8"/>
    </row>
    <row r="1187" spans="4:5">
      <c r="D1187" s="8"/>
      <c r="E1187" s="8"/>
    </row>
    <row r="1188" spans="4:5">
      <c r="D1188" s="8"/>
      <c r="E1188" s="8"/>
    </row>
    <row r="1189" spans="4:5">
      <c r="D1189" s="8"/>
      <c r="E1189" s="8"/>
    </row>
    <row r="1190" spans="4:5">
      <c r="D1190" s="8"/>
      <c r="E1190" s="8"/>
    </row>
    <row r="1191" spans="4:5">
      <c r="D1191" s="8"/>
      <c r="E1191" s="8"/>
    </row>
    <row r="1192" spans="4:5">
      <c r="D1192" s="8"/>
      <c r="E1192" s="8"/>
    </row>
    <row r="1193" spans="4:5">
      <c r="D1193" s="8"/>
      <c r="E1193" s="8"/>
    </row>
    <row r="1194" spans="4:5">
      <c r="D1194" s="8"/>
      <c r="E1194" s="8"/>
    </row>
    <row r="1195" spans="4:5">
      <c r="D1195" s="8"/>
      <c r="E1195" s="8"/>
    </row>
    <row r="1196" spans="4:5">
      <c r="D1196" s="8"/>
      <c r="E1196" s="8"/>
    </row>
    <row r="1197" spans="4:5">
      <c r="D1197" s="8"/>
      <c r="E1197" s="8"/>
    </row>
    <row r="1198" spans="4:5">
      <c r="D1198" s="8"/>
      <c r="E1198" s="8"/>
    </row>
    <row r="1199" spans="4:5">
      <c r="D1199" s="8"/>
      <c r="E1199" s="8"/>
    </row>
    <row r="1200" spans="4:5">
      <c r="D1200" s="8"/>
      <c r="E1200" s="8"/>
    </row>
    <row r="1201" spans="4:5">
      <c r="D1201" s="8"/>
      <c r="E1201" s="8"/>
    </row>
    <row r="1202" spans="4:5">
      <c r="D1202" s="8"/>
      <c r="E1202" s="8"/>
    </row>
    <row r="1203" spans="4:5">
      <c r="D1203" s="8"/>
      <c r="E1203" s="8"/>
    </row>
    <row r="1204" spans="4:5">
      <c r="D1204" s="8"/>
      <c r="E1204" s="8"/>
    </row>
    <row r="1205" spans="4:5">
      <c r="D1205" s="8"/>
      <c r="E1205" s="8"/>
    </row>
    <row r="1206" spans="4:5">
      <c r="D1206" s="8"/>
      <c r="E1206" s="8"/>
    </row>
    <row r="1207" spans="4:5">
      <c r="D1207" s="8"/>
      <c r="E1207" s="8"/>
    </row>
    <row r="1208" spans="4:5">
      <c r="D1208" s="8"/>
      <c r="E1208" s="8"/>
    </row>
    <row r="1209" spans="4:5">
      <c r="D1209" s="8"/>
      <c r="E1209" s="8"/>
    </row>
    <row r="1210" spans="4:5">
      <c r="D1210" s="8"/>
      <c r="E1210" s="8"/>
    </row>
    <row r="1211" spans="4:5">
      <c r="D1211" s="8"/>
      <c r="E1211" s="8"/>
    </row>
    <row r="1212" spans="4:5">
      <c r="D1212" s="8"/>
      <c r="E1212" s="8"/>
    </row>
    <row r="1213" spans="4:5">
      <c r="D1213" s="8"/>
      <c r="E1213" s="8"/>
    </row>
    <row r="1214" spans="4:5">
      <c r="D1214" s="8"/>
      <c r="E1214" s="8"/>
    </row>
    <row r="1215" spans="4:5">
      <c r="D1215" s="8"/>
      <c r="E1215" s="8"/>
    </row>
    <row r="1216" spans="4:5">
      <c r="D1216" s="8"/>
      <c r="E1216" s="8"/>
    </row>
    <row r="1217" spans="4:5">
      <c r="D1217" s="8"/>
      <c r="E1217" s="8"/>
    </row>
    <row r="1218" spans="4:5">
      <c r="D1218" s="8"/>
      <c r="E1218" s="8"/>
    </row>
    <row r="1219" spans="4:5">
      <c r="D1219" s="8"/>
      <c r="E1219" s="8"/>
    </row>
    <row r="1220" spans="4:5">
      <c r="D1220" s="8"/>
      <c r="E1220" s="8"/>
    </row>
    <row r="1221" spans="4:5">
      <c r="D1221" s="8"/>
      <c r="E1221" s="8"/>
    </row>
    <row r="1222" spans="4:5">
      <c r="D1222" s="8"/>
      <c r="E1222" s="8"/>
    </row>
    <row r="1223" spans="4:5">
      <c r="D1223" s="8"/>
      <c r="E1223" s="8"/>
    </row>
    <row r="1224" spans="4:5">
      <c r="D1224" s="8"/>
      <c r="E1224" s="8"/>
    </row>
    <row r="1225" spans="4:5">
      <c r="D1225" s="8"/>
      <c r="E1225" s="8"/>
    </row>
    <row r="1226" spans="4:5">
      <c r="D1226" s="8"/>
      <c r="E1226" s="8"/>
    </row>
    <row r="1227" spans="4:5">
      <c r="D1227" s="8"/>
      <c r="E1227" s="8"/>
    </row>
    <row r="1228" spans="4:5">
      <c r="D1228" s="8"/>
      <c r="E1228" s="8"/>
    </row>
    <row r="1229" spans="4:5">
      <c r="D1229" s="8"/>
      <c r="E1229" s="8"/>
    </row>
    <row r="1230" spans="4:5">
      <c r="D1230" s="8"/>
      <c r="E1230" s="8"/>
    </row>
    <row r="1231" spans="4:5">
      <c r="D1231" s="8"/>
      <c r="E1231" s="8"/>
    </row>
    <row r="1232" spans="4:5">
      <c r="D1232" s="8"/>
      <c r="E1232" s="8"/>
    </row>
    <row r="1233" spans="4:5">
      <c r="D1233" s="8"/>
      <c r="E1233" s="8"/>
    </row>
    <row r="1234" spans="4:5">
      <c r="D1234" s="8"/>
      <c r="E1234" s="8"/>
    </row>
    <row r="1235" spans="4:5">
      <c r="D1235" s="8"/>
      <c r="E1235" s="8"/>
    </row>
    <row r="1236" spans="4:5">
      <c r="D1236" s="8"/>
      <c r="E1236" s="8"/>
    </row>
    <row r="1237" spans="4:5">
      <c r="D1237" s="8"/>
      <c r="E1237" s="8"/>
    </row>
    <row r="1238" spans="4:5">
      <c r="D1238" s="8"/>
      <c r="E1238" s="8"/>
    </row>
    <row r="1239" spans="4:5">
      <c r="D1239" s="8"/>
      <c r="E1239" s="8"/>
    </row>
    <row r="1240" spans="4:5">
      <c r="D1240" s="8"/>
      <c r="E1240" s="8"/>
    </row>
    <row r="1241" spans="4:5">
      <c r="D1241" s="8"/>
      <c r="E1241" s="8"/>
    </row>
    <row r="1242" spans="4:5">
      <c r="D1242" s="8"/>
      <c r="E1242" s="8"/>
    </row>
    <row r="1243" spans="4:5">
      <c r="D1243" s="8"/>
      <c r="E1243" s="8"/>
    </row>
    <row r="1244" spans="4:5">
      <c r="D1244" s="8"/>
      <c r="E1244" s="8"/>
    </row>
    <row r="1245" spans="4:5">
      <c r="D1245" s="8"/>
      <c r="E1245" s="8"/>
    </row>
    <row r="1246" spans="4:5">
      <c r="D1246" s="8"/>
      <c r="E1246" s="8"/>
    </row>
    <row r="1247" spans="4:5">
      <c r="D1247" s="8"/>
      <c r="E1247" s="8"/>
    </row>
    <row r="1248" spans="4:5">
      <c r="D1248" s="8"/>
      <c r="E1248" s="8"/>
    </row>
    <row r="1249" spans="4:5">
      <c r="D1249" s="8"/>
      <c r="E1249" s="8"/>
    </row>
    <row r="1250" spans="4:5">
      <c r="D1250" s="8"/>
      <c r="E1250" s="8"/>
    </row>
    <row r="1251" spans="4:5">
      <c r="D1251" s="8"/>
      <c r="E1251" s="8"/>
    </row>
    <row r="1252" spans="4:5">
      <c r="D1252" s="8"/>
      <c r="E1252" s="8"/>
    </row>
    <row r="1253" spans="4:5">
      <c r="D1253" s="8"/>
      <c r="E1253" s="8"/>
    </row>
    <row r="1254" spans="4:5">
      <c r="D1254" s="8"/>
      <c r="E1254" s="8"/>
    </row>
    <row r="1255" spans="4:5">
      <c r="D1255" s="8"/>
      <c r="E1255" s="8"/>
    </row>
    <row r="1256" spans="4:5">
      <c r="D1256" s="8"/>
      <c r="E1256" s="8"/>
    </row>
    <row r="1257" spans="4:5">
      <c r="D1257" s="8"/>
      <c r="E1257" s="8"/>
    </row>
    <row r="1258" spans="4:5">
      <c r="D1258" s="8"/>
      <c r="E1258" s="8"/>
    </row>
    <row r="1259" spans="4:5">
      <c r="D1259" s="8"/>
      <c r="E1259" s="8"/>
    </row>
    <row r="1260" spans="4:5">
      <c r="D1260" s="8"/>
      <c r="E1260" s="8"/>
    </row>
    <row r="1261" spans="4:5">
      <c r="D1261" s="8"/>
      <c r="E1261" s="8"/>
    </row>
    <row r="1262" spans="4:5">
      <c r="D1262" s="8"/>
      <c r="E1262" s="8"/>
    </row>
    <row r="1263" spans="4:5">
      <c r="D1263" s="8"/>
      <c r="E1263" s="8"/>
    </row>
    <row r="1264" spans="4:5">
      <c r="D1264" s="8"/>
      <c r="E1264" s="8"/>
    </row>
    <row r="1265" spans="4:5">
      <c r="D1265" s="8"/>
      <c r="E1265" s="8"/>
    </row>
    <row r="1266" spans="4:5">
      <c r="D1266" s="8"/>
      <c r="E1266" s="8"/>
    </row>
    <row r="1267" spans="4:5">
      <c r="D1267" s="8"/>
      <c r="E1267" s="8"/>
    </row>
    <row r="1268" spans="4:5">
      <c r="D1268" s="8"/>
      <c r="E1268" s="8"/>
    </row>
    <row r="1269" spans="4:5">
      <c r="D1269" s="8"/>
      <c r="E1269" s="8"/>
    </row>
    <row r="1270" spans="4:5">
      <c r="D1270" s="8"/>
      <c r="E1270" s="8"/>
    </row>
    <row r="1271" spans="4:5">
      <c r="D1271" s="8"/>
      <c r="E1271" s="8"/>
    </row>
    <row r="1272" spans="4:5">
      <c r="D1272" s="8"/>
      <c r="E1272" s="8"/>
    </row>
    <row r="1273" spans="4:5">
      <c r="D1273" s="8"/>
      <c r="E1273" s="8"/>
    </row>
    <row r="1274" spans="4:5">
      <c r="D1274" s="8"/>
      <c r="E1274" s="8"/>
    </row>
    <row r="1275" spans="4:5">
      <c r="D1275" s="8"/>
      <c r="E1275" s="8"/>
    </row>
    <row r="1276" spans="4:5">
      <c r="D1276" s="8"/>
      <c r="E1276" s="8"/>
    </row>
    <row r="1277" spans="4:5">
      <c r="D1277" s="8"/>
      <c r="E1277" s="8"/>
    </row>
    <row r="1278" spans="4:5">
      <c r="D1278" s="8"/>
      <c r="E1278" s="8"/>
    </row>
    <row r="1279" spans="4:5">
      <c r="D1279" s="8"/>
      <c r="E1279" s="8"/>
    </row>
    <row r="1280" spans="4:5">
      <c r="D1280" s="8"/>
      <c r="E1280" s="8"/>
    </row>
    <row r="1281" spans="4:5">
      <c r="D1281" s="8"/>
      <c r="E1281" s="8"/>
    </row>
    <row r="1282" spans="4:5">
      <c r="D1282" s="8"/>
      <c r="E1282" s="8"/>
    </row>
    <row r="1283" spans="4:5">
      <c r="D1283" s="8"/>
      <c r="E1283" s="8"/>
    </row>
    <row r="1284" spans="4:5">
      <c r="D1284" s="8"/>
      <c r="E1284" s="8"/>
    </row>
    <row r="1285" spans="4:5">
      <c r="D1285" s="8"/>
      <c r="E1285" s="8"/>
    </row>
    <row r="1286" spans="4:5">
      <c r="D1286" s="8"/>
      <c r="E1286" s="8"/>
    </row>
    <row r="1287" spans="4:5">
      <c r="D1287" s="8"/>
      <c r="E1287" s="8"/>
    </row>
    <row r="1288" spans="4:5">
      <c r="D1288" s="8"/>
      <c r="E1288" s="8"/>
    </row>
    <row r="1289" spans="4:5">
      <c r="D1289" s="8"/>
      <c r="E1289" s="8"/>
    </row>
    <row r="1290" spans="4:5">
      <c r="D1290" s="8"/>
      <c r="E1290" s="8"/>
    </row>
    <row r="1291" spans="4:5">
      <c r="D1291" s="8"/>
      <c r="E1291" s="8"/>
    </row>
    <row r="1292" spans="4:5">
      <c r="D1292" s="8"/>
      <c r="E1292" s="8"/>
    </row>
    <row r="1293" spans="4:5">
      <c r="D1293" s="8"/>
      <c r="E1293" s="8"/>
    </row>
    <row r="1294" spans="4:5">
      <c r="D1294" s="8"/>
      <c r="E1294" s="8"/>
    </row>
    <row r="1295" spans="4:5">
      <c r="D1295" s="8"/>
      <c r="E1295" s="8"/>
    </row>
    <row r="1296" spans="4:5">
      <c r="D1296" s="8"/>
      <c r="E1296" s="8"/>
    </row>
    <row r="1297" spans="4:5">
      <c r="D1297" s="8"/>
      <c r="E1297" s="8"/>
    </row>
    <row r="1298" spans="4:5">
      <c r="D1298" s="8"/>
      <c r="E1298" s="8"/>
    </row>
    <row r="1299" spans="4:5">
      <c r="D1299" s="8"/>
      <c r="E1299" s="8"/>
    </row>
    <row r="1300" spans="4:5">
      <c r="D1300" s="8"/>
      <c r="E1300" s="8"/>
    </row>
    <row r="1301" spans="4:5">
      <c r="D1301" s="8"/>
      <c r="E1301" s="8"/>
    </row>
    <row r="1302" spans="4:5">
      <c r="D1302" s="8"/>
      <c r="E1302" s="8"/>
    </row>
    <row r="1303" spans="4:5">
      <c r="D1303" s="8"/>
      <c r="E1303" s="8"/>
    </row>
    <row r="1304" spans="4:5">
      <c r="D1304" s="8"/>
      <c r="E1304" s="8"/>
    </row>
    <row r="1305" spans="4:5">
      <c r="D1305" s="8"/>
      <c r="E1305" s="8"/>
    </row>
    <row r="1306" spans="4:5">
      <c r="D1306" s="8"/>
      <c r="E1306" s="8"/>
    </row>
    <row r="1307" spans="4:5">
      <c r="D1307" s="8"/>
      <c r="E1307" s="8"/>
    </row>
    <row r="1308" spans="4:5">
      <c r="D1308" s="8"/>
      <c r="E1308" s="8"/>
    </row>
    <row r="1309" spans="4:5">
      <c r="D1309" s="8"/>
      <c r="E1309" s="8"/>
    </row>
    <row r="1310" spans="4:5">
      <c r="D1310" s="8"/>
      <c r="E1310" s="8"/>
    </row>
    <row r="1311" spans="4:5">
      <c r="D1311" s="8"/>
      <c r="E1311" s="8"/>
    </row>
    <row r="1312" spans="4:5">
      <c r="D1312" s="8"/>
      <c r="E1312" s="8"/>
    </row>
    <row r="1313" spans="4:5">
      <c r="D1313" s="8"/>
      <c r="E1313" s="8"/>
    </row>
    <row r="1314" spans="4:5">
      <c r="D1314" s="8"/>
      <c r="E1314" s="8"/>
    </row>
    <row r="1315" spans="4:5">
      <c r="D1315" s="8"/>
      <c r="E1315" s="8"/>
    </row>
    <row r="1316" spans="4:5">
      <c r="D1316" s="8"/>
      <c r="E1316" s="8"/>
    </row>
    <row r="1317" spans="4:5">
      <c r="D1317" s="8"/>
      <c r="E1317" s="8"/>
    </row>
    <row r="1318" spans="4:5">
      <c r="D1318" s="8"/>
      <c r="E1318" s="8"/>
    </row>
    <row r="1319" spans="4:5">
      <c r="D1319" s="8"/>
      <c r="E1319" s="8"/>
    </row>
    <row r="1320" spans="4:5">
      <c r="D1320" s="8"/>
      <c r="E1320" s="8"/>
    </row>
    <row r="1321" spans="4:5">
      <c r="D1321" s="8"/>
      <c r="E1321" s="8"/>
    </row>
    <row r="1322" spans="4:5">
      <c r="D1322" s="8"/>
      <c r="E1322" s="8"/>
    </row>
    <row r="1323" spans="4:5">
      <c r="D1323" s="8"/>
      <c r="E1323" s="8"/>
    </row>
    <row r="1324" spans="4:5">
      <c r="D1324" s="8"/>
      <c r="E1324" s="8"/>
    </row>
    <row r="1325" spans="4:5">
      <c r="D1325" s="8"/>
      <c r="E1325" s="8"/>
    </row>
    <row r="1326" spans="4:5">
      <c r="D1326" s="8"/>
      <c r="E1326" s="8"/>
    </row>
    <row r="1327" spans="4:5">
      <c r="D1327" s="8"/>
      <c r="E1327" s="8"/>
    </row>
    <row r="1328" spans="4:5">
      <c r="D1328" s="8"/>
      <c r="E1328" s="8"/>
    </row>
    <row r="1329" spans="4:5">
      <c r="D1329" s="8"/>
      <c r="E1329" s="8"/>
    </row>
    <row r="1330" spans="4:5">
      <c r="D1330" s="8"/>
      <c r="E1330" s="8"/>
    </row>
    <row r="1331" spans="4:5">
      <c r="D1331" s="8"/>
      <c r="E1331" s="8"/>
    </row>
    <row r="1332" spans="4:5">
      <c r="D1332" s="8"/>
      <c r="E1332" s="8"/>
    </row>
    <row r="1333" spans="4:5">
      <c r="D1333" s="8"/>
      <c r="E1333" s="8"/>
    </row>
    <row r="1334" spans="4:5">
      <c r="D1334" s="8"/>
      <c r="E1334" s="8"/>
    </row>
    <row r="1335" spans="4:5">
      <c r="D1335" s="8"/>
      <c r="E1335" s="8"/>
    </row>
    <row r="1336" spans="4:5">
      <c r="D1336" s="8"/>
      <c r="E1336" s="8"/>
    </row>
    <row r="1337" spans="4:5">
      <c r="D1337" s="8"/>
      <c r="E1337" s="8"/>
    </row>
    <row r="1338" spans="4:5">
      <c r="D1338" s="8"/>
      <c r="E1338" s="8"/>
    </row>
    <row r="1339" spans="4:5">
      <c r="D1339" s="8"/>
      <c r="E1339" s="8"/>
    </row>
    <row r="1340" spans="4:5">
      <c r="D1340" s="8"/>
      <c r="E1340" s="8"/>
    </row>
    <row r="1341" spans="4:5">
      <c r="D1341" s="8"/>
      <c r="E1341" s="8"/>
    </row>
    <row r="1342" spans="4:5">
      <c r="D1342" s="8"/>
      <c r="E1342" s="8"/>
    </row>
    <row r="1343" spans="4:5">
      <c r="D1343" s="8"/>
      <c r="E1343" s="8"/>
    </row>
    <row r="1344" spans="4:5">
      <c r="D1344" s="8"/>
      <c r="E1344" s="8"/>
    </row>
    <row r="1345" spans="4:5">
      <c r="D1345" s="8"/>
      <c r="E1345" s="8"/>
    </row>
    <row r="1346" spans="4:5">
      <c r="D1346" s="8"/>
      <c r="E1346" s="8"/>
    </row>
    <row r="1347" spans="4:5">
      <c r="D1347" s="8"/>
      <c r="E1347" s="8"/>
    </row>
    <row r="1348" spans="4:5">
      <c r="D1348" s="8"/>
      <c r="E1348" s="8"/>
    </row>
    <row r="1349" spans="4:5">
      <c r="D1349" s="8"/>
      <c r="E1349" s="8"/>
    </row>
    <row r="1350" spans="4:5">
      <c r="D1350" s="8"/>
      <c r="E1350" s="8"/>
    </row>
    <row r="1351" spans="4:5">
      <c r="D1351" s="8"/>
      <c r="E1351" s="8"/>
    </row>
    <row r="1352" spans="4:5">
      <c r="D1352" s="8"/>
      <c r="E1352" s="8"/>
    </row>
    <row r="1353" spans="4:5">
      <c r="D1353" s="8"/>
      <c r="E1353" s="8"/>
    </row>
    <row r="1354" spans="4:5">
      <c r="D1354" s="8"/>
      <c r="E1354" s="8"/>
    </row>
    <row r="1355" spans="4:5">
      <c r="D1355" s="8"/>
      <c r="E1355" s="8"/>
    </row>
    <row r="1356" spans="4:5">
      <c r="D1356" s="8"/>
      <c r="E1356" s="8"/>
    </row>
    <row r="1357" spans="4:5">
      <c r="D1357" s="8"/>
      <c r="E1357" s="8"/>
    </row>
    <row r="1358" spans="4:5">
      <c r="D1358" s="8"/>
      <c r="E1358" s="8"/>
    </row>
    <row r="1359" spans="4:5">
      <c r="D1359" s="8"/>
      <c r="E1359" s="8"/>
    </row>
    <row r="1360" spans="4:5">
      <c r="D1360" s="8"/>
      <c r="E1360" s="8"/>
    </row>
    <row r="1361" spans="4:5">
      <c r="D1361" s="8"/>
      <c r="E1361" s="8"/>
    </row>
    <row r="1362" spans="4:5">
      <c r="D1362" s="8"/>
      <c r="E1362" s="8"/>
    </row>
    <row r="1363" spans="4:5">
      <c r="D1363" s="8"/>
      <c r="E1363" s="8"/>
    </row>
    <row r="1364" spans="4:5">
      <c r="D1364" s="8"/>
      <c r="E1364" s="8"/>
    </row>
    <row r="1365" spans="4:5">
      <c r="D1365" s="8"/>
      <c r="E1365" s="8"/>
    </row>
    <row r="1366" spans="4:5">
      <c r="D1366" s="8"/>
      <c r="E1366" s="8"/>
    </row>
    <row r="1367" spans="4:5">
      <c r="D1367" s="8"/>
      <c r="E1367" s="8"/>
    </row>
    <row r="1368" spans="4:5">
      <c r="D1368" s="8"/>
      <c r="E1368" s="8"/>
    </row>
    <row r="1369" spans="4:5">
      <c r="D1369" s="8"/>
      <c r="E1369" s="8"/>
    </row>
    <row r="1370" spans="4:5">
      <c r="D1370" s="8"/>
      <c r="E1370" s="8"/>
    </row>
    <row r="1371" spans="4:5">
      <c r="D1371" s="8"/>
      <c r="E1371" s="8"/>
    </row>
    <row r="1372" spans="4:5">
      <c r="D1372" s="8"/>
      <c r="E1372" s="8"/>
    </row>
    <row r="1373" spans="4:5">
      <c r="D1373" s="8"/>
      <c r="E1373" s="8"/>
    </row>
    <row r="1374" spans="4:5">
      <c r="D1374" s="8"/>
      <c r="E1374" s="8"/>
    </row>
    <row r="1375" spans="4:5">
      <c r="D1375" s="8"/>
      <c r="E1375" s="8"/>
    </row>
    <row r="1376" spans="4:5">
      <c r="D1376" s="8"/>
      <c r="E1376" s="8"/>
    </row>
    <row r="1377" spans="4:5">
      <c r="D1377" s="8"/>
      <c r="E1377" s="8"/>
    </row>
    <row r="1378" spans="4:5">
      <c r="D1378" s="8"/>
      <c r="E1378" s="8"/>
    </row>
    <row r="1379" spans="4:5">
      <c r="D1379" s="8"/>
      <c r="E1379" s="8"/>
    </row>
    <row r="1380" spans="4:5">
      <c r="D1380" s="8"/>
      <c r="E1380" s="8"/>
    </row>
    <row r="1381" spans="4:5">
      <c r="D1381" s="8"/>
      <c r="E1381" s="8"/>
    </row>
    <row r="1382" spans="4:5">
      <c r="D1382" s="8"/>
      <c r="E1382" s="8"/>
    </row>
    <row r="1383" spans="4:5">
      <c r="D1383" s="8"/>
      <c r="E1383" s="8"/>
    </row>
    <row r="1384" spans="4:5">
      <c r="D1384" s="8"/>
      <c r="E1384" s="8"/>
    </row>
    <row r="1385" spans="4:5">
      <c r="D1385" s="8"/>
      <c r="E1385" s="8"/>
    </row>
    <row r="1386" spans="4:5">
      <c r="D1386" s="8"/>
      <c r="E1386" s="8"/>
    </row>
    <row r="1387" spans="4:5">
      <c r="D1387" s="8"/>
      <c r="E1387" s="8"/>
    </row>
    <row r="1388" spans="4:5">
      <c r="D1388" s="8"/>
      <c r="E1388" s="8"/>
    </row>
    <row r="1389" spans="4:5">
      <c r="D1389" s="8"/>
      <c r="E1389" s="8"/>
    </row>
    <row r="1390" spans="4:5">
      <c r="D1390" s="8"/>
      <c r="E1390" s="8"/>
    </row>
    <row r="1391" spans="4:5">
      <c r="D1391" s="8"/>
      <c r="E1391" s="8"/>
    </row>
    <row r="1392" spans="4:5">
      <c r="D1392" s="8"/>
      <c r="E1392" s="8"/>
    </row>
    <row r="1393" spans="4:5">
      <c r="D1393" s="8"/>
      <c r="E1393" s="8"/>
    </row>
    <row r="1394" spans="4:5">
      <c r="D1394" s="8"/>
      <c r="E1394" s="8"/>
    </row>
    <row r="1395" spans="4:5">
      <c r="D1395" s="8"/>
      <c r="E1395" s="8"/>
    </row>
    <row r="1396" spans="4:5">
      <c r="D1396" s="8"/>
      <c r="E1396" s="8"/>
    </row>
    <row r="1397" spans="4:5">
      <c r="D1397" s="8"/>
      <c r="E1397" s="8"/>
    </row>
    <row r="1398" spans="4:5">
      <c r="D1398" s="8"/>
      <c r="E1398" s="8"/>
    </row>
    <row r="1399" spans="4:5">
      <c r="D1399" s="8"/>
      <c r="E1399" s="8"/>
    </row>
    <row r="1400" spans="4:5">
      <c r="D1400" s="8"/>
      <c r="E1400" s="8"/>
    </row>
    <row r="1401" spans="4:5">
      <c r="D1401" s="8"/>
      <c r="E1401" s="8"/>
    </row>
    <row r="1402" spans="4:5">
      <c r="D1402" s="8"/>
      <c r="E1402" s="8"/>
    </row>
    <row r="1403" spans="4:5">
      <c r="D1403" s="8"/>
      <c r="E1403" s="8"/>
    </row>
    <row r="1404" spans="4:5">
      <c r="D1404" s="8"/>
      <c r="E1404" s="8"/>
    </row>
    <row r="1405" spans="4:5">
      <c r="D1405" s="8"/>
      <c r="E1405" s="8"/>
    </row>
    <row r="1406" spans="4:5">
      <c r="D1406" s="8"/>
      <c r="E1406" s="8"/>
    </row>
    <row r="1407" spans="4:5">
      <c r="D1407" s="8"/>
      <c r="E1407" s="8"/>
    </row>
    <row r="1408" spans="4:5">
      <c r="D1408" s="8"/>
      <c r="E1408" s="8"/>
    </row>
    <row r="1409" spans="4:5">
      <c r="D1409" s="8"/>
      <c r="E1409" s="8"/>
    </row>
    <row r="1410" spans="4:5">
      <c r="D1410" s="8"/>
      <c r="E1410" s="8"/>
    </row>
    <row r="1411" spans="4:5">
      <c r="D1411" s="8"/>
      <c r="E1411" s="8"/>
    </row>
    <row r="1412" spans="4:5">
      <c r="D1412" s="8"/>
      <c r="E1412" s="8"/>
    </row>
    <row r="1413" spans="4:5">
      <c r="D1413" s="8"/>
      <c r="E1413" s="8"/>
    </row>
    <row r="1414" spans="4:5">
      <c r="D1414" s="8"/>
      <c r="E1414" s="8"/>
    </row>
    <row r="1415" spans="4:5">
      <c r="D1415" s="8"/>
      <c r="E1415" s="8"/>
    </row>
    <row r="1416" spans="4:5">
      <c r="D1416" s="8"/>
      <c r="E1416" s="8"/>
    </row>
    <row r="1417" spans="4:5">
      <c r="D1417" s="8"/>
      <c r="E1417" s="8"/>
    </row>
    <row r="1418" spans="4:5">
      <c r="D1418" s="8"/>
      <c r="E1418" s="8"/>
    </row>
    <row r="1419" spans="4:5">
      <c r="D1419" s="8"/>
      <c r="E1419" s="8"/>
    </row>
    <row r="1420" spans="4:5">
      <c r="D1420" s="8"/>
      <c r="E1420" s="8"/>
    </row>
    <row r="1421" spans="4:5">
      <c r="D1421" s="8"/>
      <c r="E1421" s="8"/>
    </row>
    <row r="1422" spans="4:5">
      <c r="D1422" s="8"/>
      <c r="E1422" s="8"/>
    </row>
    <row r="1423" spans="4:5">
      <c r="D1423" s="8"/>
      <c r="E1423" s="8"/>
    </row>
    <row r="1424" spans="4:5">
      <c r="D1424" s="8"/>
      <c r="E1424" s="8"/>
    </row>
    <row r="1425" spans="4:5">
      <c r="D1425" s="8"/>
      <c r="E1425" s="8"/>
    </row>
    <row r="1426" spans="4:5">
      <c r="D1426" s="8"/>
      <c r="E1426" s="8"/>
    </row>
    <row r="1427" spans="4:5">
      <c r="D1427" s="8"/>
      <c r="E1427" s="8"/>
    </row>
    <row r="1428" spans="4:5">
      <c r="D1428" s="8"/>
      <c r="E1428" s="8"/>
    </row>
    <row r="1429" spans="4:5">
      <c r="D1429" s="8"/>
      <c r="E1429" s="8"/>
    </row>
    <row r="1430" spans="4:5">
      <c r="D1430" s="8"/>
      <c r="E1430" s="8"/>
    </row>
    <row r="1431" spans="4:5">
      <c r="D1431" s="8"/>
      <c r="E1431" s="8"/>
    </row>
    <row r="1432" spans="4:5">
      <c r="D1432" s="8"/>
      <c r="E1432" s="8"/>
    </row>
    <row r="1433" spans="4:5">
      <c r="D1433" s="8"/>
      <c r="E1433" s="8"/>
    </row>
    <row r="1434" spans="4:5">
      <c r="D1434" s="8"/>
      <c r="E1434" s="8"/>
    </row>
    <row r="1435" spans="4:5">
      <c r="D1435" s="8"/>
      <c r="E1435" s="8"/>
    </row>
    <row r="1436" spans="4:5">
      <c r="D1436" s="8"/>
      <c r="E1436" s="8"/>
    </row>
    <row r="1437" spans="4:5">
      <c r="D1437" s="8"/>
      <c r="E1437" s="8"/>
    </row>
    <row r="1438" spans="4:5">
      <c r="D1438" s="8"/>
      <c r="E1438" s="8"/>
    </row>
    <row r="1439" spans="4:5">
      <c r="D1439" s="8"/>
      <c r="E1439" s="8"/>
    </row>
    <row r="1440" spans="4:5">
      <c r="D1440" s="8"/>
      <c r="E1440" s="8"/>
    </row>
    <row r="1441" spans="4:5">
      <c r="D1441" s="8"/>
      <c r="E1441" s="8"/>
    </row>
    <row r="1442" spans="4:5">
      <c r="D1442" s="8"/>
      <c r="E1442" s="8"/>
    </row>
    <row r="1443" spans="4:5">
      <c r="D1443" s="8"/>
      <c r="E1443" s="8"/>
    </row>
    <row r="1444" spans="4:5">
      <c r="D1444" s="8"/>
      <c r="E1444" s="8"/>
    </row>
    <row r="1445" spans="4:5">
      <c r="D1445" s="8"/>
      <c r="E1445" s="8"/>
    </row>
    <row r="1446" spans="4:5">
      <c r="D1446" s="8"/>
      <c r="E1446" s="8"/>
    </row>
    <row r="1447" spans="4:5">
      <c r="D1447" s="8"/>
      <c r="E1447" s="8"/>
    </row>
    <row r="1448" spans="4:5">
      <c r="D1448" s="8"/>
      <c r="E1448" s="8"/>
    </row>
    <row r="1449" spans="4:5">
      <c r="D1449" s="8"/>
      <c r="E1449" s="8"/>
    </row>
    <row r="1450" spans="4:5">
      <c r="D1450" s="8"/>
      <c r="E1450" s="8"/>
    </row>
    <row r="1451" spans="4:5">
      <c r="D1451" s="8"/>
      <c r="E1451" s="8"/>
    </row>
    <row r="1452" spans="4:5">
      <c r="D1452" s="8"/>
      <c r="E1452" s="8"/>
    </row>
    <row r="1453" spans="4:5">
      <c r="D1453" s="8"/>
      <c r="E1453" s="8"/>
    </row>
    <row r="1454" spans="4:5">
      <c r="D1454" s="8"/>
      <c r="E1454" s="8"/>
    </row>
    <row r="1455" spans="4:5">
      <c r="D1455" s="8"/>
      <c r="E1455" s="8"/>
    </row>
    <row r="1456" spans="4:5">
      <c r="D1456" s="8"/>
      <c r="E1456" s="8"/>
    </row>
    <row r="1457" spans="4:5">
      <c r="D1457" s="8"/>
      <c r="E1457" s="8"/>
    </row>
    <row r="1458" spans="4:5">
      <c r="D1458" s="8"/>
      <c r="E1458" s="8"/>
    </row>
    <row r="1459" spans="4:5">
      <c r="D1459" s="8"/>
      <c r="E1459" s="8"/>
    </row>
    <row r="1460" spans="4:5">
      <c r="D1460" s="8"/>
      <c r="E1460" s="8"/>
    </row>
    <row r="1461" spans="4:5">
      <c r="D1461" s="8"/>
      <c r="E1461" s="8"/>
    </row>
    <row r="1462" spans="4:5">
      <c r="D1462" s="8"/>
      <c r="E1462" s="8"/>
    </row>
    <row r="1463" spans="4:5">
      <c r="D1463" s="8"/>
      <c r="E1463" s="8"/>
    </row>
    <row r="1464" spans="4:5">
      <c r="D1464" s="8"/>
      <c r="E1464" s="8"/>
    </row>
    <row r="1465" spans="4:5">
      <c r="D1465" s="8"/>
      <c r="E1465" s="8"/>
    </row>
    <row r="1466" spans="4:5">
      <c r="D1466" s="8"/>
      <c r="E1466" s="8"/>
    </row>
    <row r="1467" spans="4:5">
      <c r="D1467" s="8"/>
      <c r="E1467" s="8"/>
    </row>
    <row r="1468" spans="4:5">
      <c r="D1468" s="8"/>
      <c r="E1468" s="8"/>
    </row>
    <row r="1469" spans="4:5">
      <c r="D1469" s="8"/>
      <c r="E1469" s="8"/>
    </row>
    <row r="1470" spans="4:5">
      <c r="D1470" s="8"/>
      <c r="E1470" s="8"/>
    </row>
    <row r="1471" spans="4:5">
      <c r="D1471" s="8"/>
      <c r="E1471" s="8"/>
    </row>
    <row r="1472" spans="4:5">
      <c r="D1472" s="8"/>
      <c r="E1472" s="8"/>
    </row>
    <row r="1473" spans="4:5">
      <c r="D1473" s="8"/>
      <c r="E1473" s="8"/>
    </row>
    <row r="1474" spans="4:5">
      <c r="D1474" s="8"/>
      <c r="E1474" s="8"/>
    </row>
    <row r="1475" spans="4:5">
      <c r="D1475" s="8"/>
      <c r="E1475" s="8"/>
    </row>
    <row r="1476" spans="4:5">
      <c r="D1476" s="8"/>
      <c r="E1476" s="8"/>
    </row>
    <row r="1477" spans="4:5">
      <c r="D1477" s="8"/>
      <c r="E1477" s="8"/>
    </row>
    <row r="1478" spans="4:5">
      <c r="D1478" s="8"/>
      <c r="E1478" s="8"/>
    </row>
  </sheetData>
  <mergeCells count="96">
    <mergeCell ref="H21:L21"/>
    <mergeCell ref="B200:B202"/>
    <mergeCell ref="C200:C202"/>
    <mergeCell ref="D200:D202"/>
    <mergeCell ref="E200:E202"/>
    <mergeCell ref="B191:B193"/>
    <mergeCell ref="C191:C193"/>
    <mergeCell ref="D191:D193"/>
    <mergeCell ref="E191:E193"/>
    <mergeCell ref="B182:B184"/>
    <mergeCell ref="C182:C184"/>
    <mergeCell ref="D182:D184"/>
    <mergeCell ref="E182:E184"/>
    <mergeCell ref="B173:B175"/>
    <mergeCell ref="C173:C175"/>
    <mergeCell ref="D173:D175"/>
    <mergeCell ref="E173:E175"/>
    <mergeCell ref="B164:B166"/>
    <mergeCell ref="C164:C166"/>
    <mergeCell ref="D164:D166"/>
    <mergeCell ref="E164:E166"/>
    <mergeCell ref="B155:B157"/>
    <mergeCell ref="C155:C157"/>
    <mergeCell ref="D155:D157"/>
    <mergeCell ref="E155:E157"/>
    <mergeCell ref="B146:B148"/>
    <mergeCell ref="C146:C148"/>
    <mergeCell ref="D146:D148"/>
    <mergeCell ref="E146:E148"/>
    <mergeCell ref="B137:B139"/>
    <mergeCell ref="C137:C139"/>
    <mergeCell ref="D137:D139"/>
    <mergeCell ref="E137:E139"/>
    <mergeCell ref="B128:B130"/>
    <mergeCell ref="C128:C130"/>
    <mergeCell ref="D128:D130"/>
    <mergeCell ref="E128:E130"/>
    <mergeCell ref="B119:B121"/>
    <mergeCell ref="C119:C121"/>
    <mergeCell ref="D119:D121"/>
    <mergeCell ref="E119:E121"/>
    <mergeCell ref="B110:B112"/>
    <mergeCell ref="C110:C112"/>
    <mergeCell ref="D110:D112"/>
    <mergeCell ref="E110:E112"/>
    <mergeCell ref="B101:B103"/>
    <mergeCell ref="C101:C103"/>
    <mergeCell ref="D101:D103"/>
    <mergeCell ref="E101:E103"/>
    <mergeCell ref="B92:B94"/>
    <mergeCell ref="C92:C94"/>
    <mergeCell ref="D92:D94"/>
    <mergeCell ref="E92:E94"/>
    <mergeCell ref="B83:B85"/>
    <mergeCell ref="C83:C85"/>
    <mergeCell ref="D83:D85"/>
    <mergeCell ref="E83:E85"/>
    <mergeCell ref="B56:B58"/>
    <mergeCell ref="C56:C58"/>
    <mergeCell ref="D56:D58"/>
    <mergeCell ref="E56:E58"/>
    <mergeCell ref="B46:B48"/>
    <mergeCell ref="C46:C48"/>
    <mergeCell ref="D46:D48"/>
    <mergeCell ref="E46:E48"/>
    <mergeCell ref="B74:B76"/>
    <mergeCell ref="C74:C76"/>
    <mergeCell ref="D74:D76"/>
    <mergeCell ref="E74:E76"/>
    <mergeCell ref="B65:B67"/>
    <mergeCell ref="C65:C67"/>
    <mergeCell ref="D65:D67"/>
    <mergeCell ref="E65:E67"/>
    <mergeCell ref="B55:E55"/>
    <mergeCell ref="B37:B39"/>
    <mergeCell ref="C37:C39"/>
    <mergeCell ref="D37:D39"/>
    <mergeCell ref="E37:E39"/>
    <mergeCell ref="B28:B30"/>
    <mergeCell ref="C28:C30"/>
    <mergeCell ref="D28:D30"/>
    <mergeCell ref="E28:E30"/>
    <mergeCell ref="B19:B21"/>
    <mergeCell ref="C19:C21"/>
    <mergeCell ref="D19:D21"/>
    <mergeCell ref="E19:E21"/>
    <mergeCell ref="D10:D12"/>
    <mergeCell ref="E10:E12"/>
    <mergeCell ref="B5:L5"/>
    <mergeCell ref="B6:L6"/>
    <mergeCell ref="B2:L4"/>
    <mergeCell ref="B7:E8"/>
    <mergeCell ref="B10:B12"/>
    <mergeCell ref="C10:C12"/>
    <mergeCell ref="G8:L8"/>
    <mergeCell ref="H9:L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Planilha resumo orçamento</vt:lpstr>
      <vt:lpstr>Preços unitários</vt:lpstr>
      <vt:lpstr>Cálculo do fator "K"</vt:lpstr>
      <vt:lpstr>Quantitativo de MDO</vt:lpstr>
      <vt:lpstr>'Cálculo do fator "K"'!Area_de_impressao</vt:lpstr>
      <vt:lpstr>'Planilha resumo orçamento'!Area_de_impressao</vt:lpstr>
      <vt:lpstr>'Preços unitários'!Area_de_impressao</vt:lpstr>
      <vt:lpstr>'Quantitativo de MDO'!Area_de_impressao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</dc:creator>
  <cp:lastModifiedBy>albertino.pierre</cp:lastModifiedBy>
  <cp:lastPrinted>2023-07-18T19:02:32Z</cp:lastPrinted>
  <dcterms:created xsi:type="dcterms:W3CDTF">2013-07-09T12:36:16Z</dcterms:created>
  <dcterms:modified xsi:type="dcterms:W3CDTF">2023-08-18T20:11:58Z</dcterms:modified>
</cp:coreProperties>
</file>